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2022/Área Vallenar/"/>
    </mc:Choice>
  </mc:AlternateContent>
  <xr:revisionPtr revIDLastSave="0" documentId="13_ncr:1_{D2546A18-706A-EC40-91E7-116F50BCF342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Uva de mes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G69" i="1"/>
  <c r="G68" i="1"/>
  <c r="G67" i="1"/>
  <c r="G53" i="1"/>
  <c r="G52" i="1"/>
  <c r="G50" i="1"/>
  <c r="G49" i="1"/>
  <c r="G40" i="1"/>
  <c r="G27" i="1"/>
  <c r="G26" i="1"/>
  <c r="G25" i="1"/>
  <c r="G24" i="1"/>
  <c r="G23" i="1"/>
  <c r="G60" i="1" l="1"/>
  <c r="G59" i="1"/>
  <c r="G58" i="1"/>
  <c r="G57" i="1"/>
  <c r="G56" i="1"/>
  <c r="G54" i="1"/>
  <c r="G48" i="1"/>
  <c r="G47" i="1"/>
  <c r="G46" i="1"/>
  <c r="G28" i="1"/>
  <c r="G22" i="1"/>
  <c r="G21" i="1"/>
  <c r="G63" i="1" l="1"/>
  <c r="G70" i="1" l="1"/>
  <c r="G35" i="1" l="1"/>
  <c r="C93" i="1" l="1"/>
  <c r="G12" i="1"/>
  <c r="G30" i="1" l="1"/>
  <c r="G29" i="1"/>
  <c r="G31" i="1" s="1"/>
  <c r="G41" i="1" l="1"/>
  <c r="C91" i="1" s="1"/>
  <c r="C89" i="1"/>
  <c r="C92" i="1"/>
  <c r="G36" i="1"/>
  <c r="C90" i="1" s="1"/>
  <c r="G75" i="1"/>
  <c r="G72" i="1" l="1"/>
  <c r="G73" i="1" s="1"/>
  <c r="G74" i="1" l="1"/>
  <c r="C94" i="1"/>
  <c r="C95" i="1" l="1"/>
  <c r="D94" i="1" s="1"/>
  <c r="D100" i="1"/>
  <c r="C100" i="1"/>
  <c r="E100" i="1"/>
  <c r="G76" i="1"/>
  <c r="D92" i="1" l="1"/>
  <c r="D90" i="1"/>
  <c r="D89" i="1"/>
  <c r="D93" i="1"/>
  <c r="D91" i="1"/>
  <c r="D95" i="1" l="1"/>
</calcChain>
</file>

<file path=xl/sharedStrings.xml><?xml version="1.0" encoding="utf-8"?>
<sst xmlns="http://schemas.openxmlformats.org/spreadsheetml/2006/main" count="181" uniqueCount="125">
  <si>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</si>
  <si>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</si>
  <si>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</si>
  <si>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</si>
  <si>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</si>
  <si>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</si>
  <si>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</si>
  <si>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</si>
  <si>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</si>
  <si>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</si>
  <si>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</si>
  <si>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</si>
  <si>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</si>
  <si>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</si>
  <si>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</si>
  <si>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</si>
  <si>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</si>
  <si>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</si>
  <si>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</si>
  <si>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</si>
  <si>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</si>
  <si>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</si>
  <si>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</si>
  <si>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</si>
  <si>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</si>
  <si>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</si>
  <si>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</si>
  <si>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</si>
  <si>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</si>
  <si>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</si>
  <si>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</si>
  <si>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</si>
  <si>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</si>
  <si>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</si>
  <si>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</si>
  <si>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</si>
  <si>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</si>
  <si>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</si>
  <si>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</si>
  <si>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</si>
  <si>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</si>
  <si>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</si>
  <si>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</si>
  <si>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</si>
  <si>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</si>
  <si>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</si>
  <si>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</si>
  <si>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</si>
  <si>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</si>
  <si>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</si>
  <si>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</si>
  <si>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</si>
  <si>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</si>
  <si>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</si>
  <si>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</si>
  <si>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</si>
  <si>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Atacama</t>
  </si>
  <si>
    <t>lt</t>
  </si>
  <si>
    <t>FERTILIZANTES</t>
  </si>
  <si>
    <t>Guano</t>
  </si>
  <si>
    <t>Medio</t>
  </si>
  <si>
    <t>Vallenar</t>
  </si>
  <si>
    <t>Heladas - Sequia- Nieve</t>
  </si>
  <si>
    <t>Aplicación guano</t>
  </si>
  <si>
    <t>Poda</t>
  </si>
  <si>
    <t>Cosecha</t>
  </si>
  <si>
    <t>Urea</t>
  </si>
  <si>
    <t>saco 25 kgs.</t>
  </si>
  <si>
    <t>Nitrato de potasio</t>
  </si>
  <si>
    <t>bidon 35 kgs.</t>
  </si>
  <si>
    <t>Uva de mesa</t>
  </si>
  <si>
    <t>Red Globe</t>
  </si>
  <si>
    <t>Transito - San Felix</t>
  </si>
  <si>
    <t>Enero</t>
  </si>
  <si>
    <t>RENDIMIENTO (caja 8,2 Kgs/Há)</t>
  </si>
  <si>
    <t>Exportación</t>
  </si>
  <si>
    <t>Aplicación de  Fungicidas</t>
  </si>
  <si>
    <t>Amarre</t>
  </si>
  <si>
    <t>Raleo (arreglo de racimo)</t>
  </si>
  <si>
    <t>Aplicación insecticida</t>
  </si>
  <si>
    <t>Aplicación dormex</t>
  </si>
  <si>
    <t>Aplicación acaricida</t>
  </si>
  <si>
    <t>Aplicación giberelico</t>
  </si>
  <si>
    <t>Agosto a Noviem</t>
  </si>
  <si>
    <t xml:space="preserve">Abril </t>
  </si>
  <si>
    <t>Abril a Mayo</t>
  </si>
  <si>
    <t>Octubre</t>
  </si>
  <si>
    <t>Junio</t>
  </si>
  <si>
    <t>Noviembre</t>
  </si>
  <si>
    <t>Limpieza con cultivadora</t>
  </si>
  <si>
    <t>Mayo</t>
  </si>
  <si>
    <t>Sulfato de potasio</t>
  </si>
  <si>
    <t>Nitrato de amonio</t>
  </si>
  <si>
    <t>ACTIVADORES</t>
  </si>
  <si>
    <t>Acido Fosforico</t>
  </si>
  <si>
    <t>Dormex</t>
  </si>
  <si>
    <t>Giberelico</t>
  </si>
  <si>
    <t>PESTICIDAS</t>
  </si>
  <si>
    <t>Abamectin 1.8EC</t>
  </si>
  <si>
    <t>Sulfur 60Flo</t>
  </si>
  <si>
    <t>Sisthane 2EC</t>
  </si>
  <si>
    <t>Vivando</t>
  </si>
  <si>
    <t>Stroby</t>
  </si>
  <si>
    <t>Amarras</t>
  </si>
  <si>
    <t>saco 50 kgs.</t>
  </si>
  <si>
    <t>bidones</t>
  </si>
  <si>
    <t>pastillas</t>
  </si>
  <si>
    <t>bidón 20 lt.</t>
  </si>
  <si>
    <t>kg</t>
  </si>
  <si>
    <t>Agosto a Septiem</t>
  </si>
  <si>
    <t>Noviem a Diciemb</t>
  </si>
  <si>
    <t>Abril</t>
  </si>
  <si>
    <t>Riego tecnificado y fertirrigación</t>
  </si>
  <si>
    <t>Anual</t>
  </si>
  <si>
    <t>Electricidad riego Uva de mesa</t>
  </si>
  <si>
    <t xml:space="preserve"> un </t>
  </si>
  <si>
    <t>Valor packing+paletizado</t>
  </si>
  <si>
    <t>un</t>
  </si>
  <si>
    <t>Nov.Dic.</t>
  </si>
  <si>
    <t>Rendimiento (Caja 8,2 Kg/hà)</t>
  </si>
  <si>
    <t>ESCENARIOS COSTO UNITARIO  ($/caja 8,2 Kg)</t>
  </si>
  <si>
    <t>Costo unitario ($/caja 8,2 kg) (*)</t>
  </si>
  <si>
    <t>PRECIO ESPERADO ($/Caja)</t>
  </si>
  <si>
    <r>
      <rPr>
        <u/>
        <sz val="12"/>
        <color indexed="8"/>
        <rFont val="Arial"/>
        <family val="2"/>
      </rPr>
      <t>Fuente</t>
    </r>
    <r>
      <rPr>
        <sz val="12"/>
        <color indexed="8"/>
        <rFont val="Arial"/>
        <family val="2"/>
      </rPr>
      <t>: INDAP</t>
    </r>
  </si>
  <si>
    <r>
      <rPr>
        <b/>
        <u/>
        <sz val="12"/>
        <color indexed="8"/>
        <rFont val="Arial"/>
        <family val="2"/>
      </rPr>
      <t>Notas</t>
    </r>
    <r>
      <rPr>
        <b/>
        <sz val="12"/>
        <color indexed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</si>
</sst>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12" x14ac:knownFonts="1">
    <font>
      <sz val="11"/>
      <color indexed="8"/>
      <name val="Calibri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b/>
      <i/>
      <sz val="12"/>
      <color indexed="9"/>
      <name val="Arial"/>
      <family val="2"/>
    </font>
    <font>
      <b/>
      <sz val="12"/>
      <color theme="1"/>
      <name val="Arial"/>
      <family val="2"/>
    </font>
    <font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1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 applyNumberFormat="0" applyFill="0" applyBorder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7" xfId="0" applyFont="1" applyFill="1" applyBorder="1" applyAlignment="1"/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10" fontId="0" fillId="0" borderId="0" xfId="0" applyNumberFormat="1" applyFont="1" applyAlignment="1"/>
    <xf numFmtId="168" fontId="0" fillId="0" borderId="0" xfId="0" applyNumberFormat="1" applyFont="1" applyAlignment="1"/>
    <xf numFmtId="164" fontId="0" fillId="0" borderId="0" xfId="2" applyFont="1" applyAlignment="1"/>
    <xf numFmtId="0" fontId="2" fillId="2" borderId="2" xfId="0" applyFont="1" applyFill="1" applyBorder="1" applyAlignment="1"/>
    <xf numFmtId="0" fontId="2" fillId="2" borderId="56" xfId="0" applyFont="1" applyFill="1" applyBorder="1" applyAlignment="1"/>
    <xf numFmtId="0" fontId="2" fillId="2" borderId="1" xfId="0" applyFont="1" applyFill="1" applyBorder="1" applyAlignment="1"/>
    <xf numFmtId="0" fontId="2" fillId="2" borderId="3" xfId="0" applyFont="1" applyFill="1" applyBorder="1" applyAlignment="1"/>
    <xf numFmtId="49" fontId="3" fillId="3" borderId="54" xfId="0" applyNumberFormat="1" applyFont="1" applyFill="1" applyBorder="1" applyAlignment="1">
      <alignment vertical="center" wrapText="1"/>
    </xf>
    <xf numFmtId="0" fontId="2" fillId="0" borderId="53" xfId="0" applyFont="1" applyBorder="1" applyAlignment="1">
      <alignment horizontal="left" vertical="center" wrapText="1"/>
    </xf>
    <xf numFmtId="0" fontId="2" fillId="2" borderId="55" xfId="0" applyFont="1" applyFill="1" applyBorder="1" applyAlignment="1"/>
    <xf numFmtId="49" fontId="4" fillId="3" borderId="5" xfId="0" applyNumberFormat="1" applyFont="1" applyFill="1" applyBorder="1" applyAlignment="1">
      <alignment wrapText="1"/>
    </xf>
    <xf numFmtId="0" fontId="4" fillId="4" borderId="58" xfId="0" applyFont="1" applyFill="1" applyBorder="1" applyAlignment="1">
      <alignment wrapText="1"/>
    </xf>
    <xf numFmtId="3" fontId="2" fillId="0" borderId="53" xfId="0" applyNumberFormat="1" applyFont="1" applyBorder="1"/>
    <xf numFmtId="49" fontId="2" fillId="2" borderId="54" xfId="0" applyNumberFormat="1" applyFont="1" applyFill="1" applyBorder="1" applyAlignment="1">
      <alignment vertical="center" wrapText="1"/>
    </xf>
    <xf numFmtId="0" fontId="2" fillId="0" borderId="53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wrapText="1"/>
    </xf>
    <xf numFmtId="0" fontId="2" fillId="2" borderId="58" xfId="0" applyFont="1" applyFill="1" applyBorder="1" applyAlignment="1">
      <alignment wrapText="1"/>
    </xf>
    <xf numFmtId="168" fontId="2" fillId="11" borderId="53" xfId="1" applyNumberFormat="1" applyFont="1" applyFill="1" applyBorder="1" applyAlignment="1">
      <alignment horizontal="right"/>
    </xf>
    <xf numFmtId="168" fontId="2" fillId="0" borderId="53" xfId="1" applyNumberFormat="1" applyFont="1" applyFill="1" applyBorder="1"/>
    <xf numFmtId="0" fontId="5" fillId="0" borderId="53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/>
    <xf numFmtId="0" fontId="2" fillId="2" borderId="58" xfId="0" applyFont="1" applyFill="1" applyBorder="1" applyAlignment="1"/>
    <xf numFmtId="0" fontId="2" fillId="11" borderId="53" xfId="0" applyFont="1" applyFill="1" applyBorder="1" applyAlignment="1">
      <alignment horizontal="right" wrapText="1"/>
    </xf>
    <xf numFmtId="0" fontId="2" fillId="11" borderId="53" xfId="0" applyFont="1" applyFill="1" applyBorder="1" applyAlignment="1">
      <alignment horizontal="right"/>
    </xf>
    <xf numFmtId="14" fontId="5" fillId="10" borderId="53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/>
    <xf numFmtId="0" fontId="2" fillId="2" borderId="58" xfId="0" applyFont="1" applyFill="1" applyBorder="1" applyAlignment="1"/>
    <xf numFmtId="0" fontId="2" fillId="2" borderId="6" xfId="0" applyFont="1" applyFill="1" applyBorder="1" applyAlignment="1">
      <alignment wrapText="1"/>
    </xf>
    <xf numFmtId="14" fontId="2" fillId="2" borderId="57" xfId="0" applyNumberFormat="1" applyFont="1" applyFill="1" applyBorder="1" applyAlignment="1"/>
    <xf numFmtId="0" fontId="2" fillId="2" borderId="7" xfId="0" applyFont="1" applyFill="1" applyBorder="1" applyAlignment="1"/>
    <xf numFmtId="0" fontId="2" fillId="2" borderId="57" xfId="0" applyFont="1" applyFill="1" applyBorder="1" applyAlignment="1">
      <alignment horizontal="justify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3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3" fillId="3" borderId="65" xfId="0" applyNumberFormat="1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wrapText="1"/>
    </xf>
    <xf numFmtId="0" fontId="5" fillId="0" borderId="53" xfId="0" applyFont="1" applyFill="1" applyBorder="1" applyAlignment="1">
      <alignment horizontal="center" wrapText="1"/>
    </xf>
    <xf numFmtId="168" fontId="5" fillId="0" borderId="60" xfId="1" applyNumberFormat="1" applyFont="1" applyFill="1" applyBorder="1" applyAlignment="1">
      <alignment horizontal="center" wrapText="1"/>
    </xf>
    <xf numFmtId="168" fontId="5" fillId="0" borderId="60" xfId="1" applyNumberFormat="1" applyFont="1" applyFill="1" applyBorder="1"/>
    <xf numFmtId="0" fontId="5" fillId="0" borderId="59" xfId="0" applyFont="1" applyFill="1" applyBorder="1"/>
    <xf numFmtId="0" fontId="5" fillId="0" borderId="61" xfId="0" applyFont="1" applyFill="1" applyBorder="1" applyAlignment="1">
      <alignment horizontal="center"/>
    </xf>
    <xf numFmtId="0" fontId="5" fillId="0" borderId="67" xfId="0" applyFont="1" applyFill="1" applyBorder="1" applyAlignment="1">
      <alignment wrapText="1"/>
    </xf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62" xfId="0" applyNumberFormat="1" applyFont="1" applyFill="1" applyBorder="1" applyAlignment="1">
      <alignment horizontal="center" vertical="center"/>
    </xf>
    <xf numFmtId="49" fontId="3" fillId="3" borderId="62" xfId="0" applyNumberFormat="1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wrapText="1"/>
    </xf>
    <xf numFmtId="0" fontId="2" fillId="0" borderId="53" xfId="0" applyFont="1" applyFill="1" applyBorder="1" applyAlignment="1">
      <alignment horizontal="center" wrapText="1"/>
    </xf>
    <xf numFmtId="0" fontId="2" fillId="0" borderId="60" xfId="0" applyFont="1" applyFill="1" applyBorder="1" applyAlignment="1">
      <alignment wrapText="1"/>
    </xf>
    <xf numFmtId="168" fontId="2" fillId="0" borderId="53" xfId="1" applyNumberFormat="1" applyFont="1" applyFill="1" applyBorder="1" applyAlignment="1">
      <alignment horizontal="center" wrapText="1"/>
    </xf>
    <xf numFmtId="168" fontId="5" fillId="0" borderId="53" xfId="1" applyNumberFormat="1" applyFont="1" applyFill="1" applyBorder="1" applyAlignment="1">
      <alignment wrapText="1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168" fontId="5" fillId="0" borderId="53" xfId="1" applyNumberFormat="1" applyFont="1" applyFill="1" applyBorder="1" applyAlignment="1">
      <alignment horizontal="center" wrapText="1"/>
    </xf>
    <xf numFmtId="49" fontId="3" fillId="5" borderId="62" xfId="0" applyNumberFormat="1" applyFont="1" applyFill="1" applyBorder="1" applyAlignment="1">
      <alignment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49" fontId="3" fillId="3" borderId="53" xfId="0" applyNumberFormat="1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wrapText="1"/>
    </xf>
    <xf numFmtId="168" fontId="2" fillId="0" borderId="53" xfId="1" applyNumberFormat="1" applyFont="1" applyFill="1" applyBorder="1" applyAlignment="1">
      <alignment wrapText="1"/>
    </xf>
    <xf numFmtId="169" fontId="5" fillId="0" borderId="53" xfId="1" applyNumberFormat="1" applyFont="1" applyFill="1" applyBorder="1" applyAlignment="1">
      <alignment horizontal="left" wrapText="1"/>
    </xf>
    <xf numFmtId="168" fontId="5" fillId="0" borderId="66" xfId="1" applyNumberFormat="1" applyFont="1" applyFill="1" applyBorder="1" applyAlignment="1">
      <alignment wrapText="1"/>
    </xf>
    <xf numFmtId="0" fontId="5" fillId="0" borderId="53" xfId="0" applyFont="1" applyFill="1" applyBorder="1"/>
    <xf numFmtId="0" fontId="2" fillId="2" borderId="22" xfId="0" applyFont="1" applyFill="1" applyBorder="1" applyAlignment="1"/>
    <xf numFmtId="0" fontId="2" fillId="2" borderId="22" xfId="0" applyFont="1" applyFill="1" applyBorder="1" applyAlignment="1">
      <alignment horizontal="center"/>
    </xf>
    <xf numFmtId="3" fontId="2" fillId="2" borderId="22" xfId="0" applyNumberFormat="1" applyFont="1" applyFill="1" applyBorder="1" applyAlignment="1"/>
    <xf numFmtId="49" fontId="3" fillId="5" borderId="53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49" fontId="3" fillId="3" borderId="53" xfId="0" applyNumberFormat="1" applyFont="1" applyFill="1" applyBorder="1" applyAlignment="1">
      <alignment horizontal="center" vertical="center"/>
    </xf>
    <xf numFmtId="0" fontId="5" fillId="0" borderId="60" xfId="0" applyFont="1" applyFill="1" applyBorder="1"/>
    <xf numFmtId="0" fontId="5" fillId="0" borderId="60" xfId="0" applyFont="1" applyBorder="1" applyAlignment="1">
      <alignment horizontal="center"/>
    </xf>
    <xf numFmtId="0" fontId="5" fillId="0" borderId="60" xfId="0" applyFont="1" applyBorder="1"/>
    <xf numFmtId="3" fontId="5" fillId="0" borderId="69" xfId="0" applyNumberFormat="1" applyFont="1" applyBorder="1"/>
    <xf numFmtId="0" fontId="5" fillId="0" borderId="67" xfId="0" applyFont="1" applyFill="1" applyBorder="1"/>
    <xf numFmtId="0" fontId="5" fillId="0" borderId="68" xfId="0" applyFont="1" applyBorder="1" applyAlignment="1">
      <alignment horizontal="center"/>
    </xf>
    <xf numFmtId="0" fontId="5" fillId="0" borderId="68" xfId="0" applyFont="1" applyBorder="1"/>
    <xf numFmtId="0" fontId="5" fillId="0" borderId="68" xfId="0" applyFont="1" applyFill="1" applyBorder="1"/>
    <xf numFmtId="0" fontId="5" fillId="0" borderId="53" xfId="0" applyFont="1" applyBorder="1" applyAlignment="1">
      <alignment horizontal="center"/>
    </xf>
    <xf numFmtId="0" fontId="5" fillId="0" borderId="53" xfId="0" applyFont="1" applyBorder="1"/>
    <xf numFmtId="49" fontId="4" fillId="3" borderId="53" xfId="0" applyNumberFormat="1" applyFont="1" applyFill="1" applyBorder="1" applyAlignment="1">
      <alignment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vertical="center"/>
    </xf>
    <xf numFmtId="3" fontId="4" fillId="3" borderId="53" xfId="0" applyNumberFormat="1" applyFont="1" applyFill="1" applyBorder="1" applyAlignment="1">
      <alignment vertical="center"/>
    </xf>
    <xf numFmtId="0" fontId="2" fillId="2" borderId="63" xfId="0" applyFont="1" applyFill="1" applyBorder="1" applyAlignment="1"/>
    <xf numFmtId="3" fontId="2" fillId="2" borderId="63" xfId="0" applyNumberFormat="1" applyFont="1" applyFill="1" applyBorder="1" applyAlignment="1"/>
    <xf numFmtId="49" fontId="3" fillId="5" borderId="23" xfId="0" applyNumberFormat="1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  <xf numFmtId="166" fontId="3" fillId="5" borderId="25" xfId="0" applyNumberFormat="1" applyFont="1" applyFill="1" applyBorder="1" applyAlignment="1">
      <alignment vertical="center"/>
    </xf>
    <xf numFmtId="49" fontId="3" fillId="3" borderId="26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166" fontId="3" fillId="3" borderId="27" xfId="0" applyNumberFormat="1" applyFont="1" applyFill="1" applyBorder="1" applyAlignment="1">
      <alignment vertical="center"/>
    </xf>
    <xf numFmtId="49" fontId="3" fillId="5" borderId="26" xfId="0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166" fontId="3" fillId="5" borderId="27" xfId="0" applyNumberFormat="1" applyFont="1" applyFill="1" applyBorder="1" applyAlignment="1">
      <alignment vertical="center"/>
    </xf>
    <xf numFmtId="49" fontId="3" fillId="5" borderId="28" xfId="0" applyNumberFormat="1" applyFont="1" applyFill="1" applyBorder="1" applyAlignment="1">
      <alignment vertical="center"/>
    </xf>
    <xf numFmtId="0" fontId="3" fillId="5" borderId="29" xfId="0" applyFont="1" applyFill="1" applyBorder="1" applyAlignment="1">
      <alignment vertical="center"/>
    </xf>
    <xf numFmtId="166" fontId="3" fillId="6" borderId="30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166" fontId="3" fillId="2" borderId="1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0" fontId="2" fillId="2" borderId="42" xfId="0" applyFont="1" applyFill="1" applyBorder="1" applyAlignment="1"/>
    <xf numFmtId="0" fontId="2" fillId="2" borderId="43" xfId="0" applyFont="1" applyFill="1" applyBorder="1" applyAlignment="1"/>
    <xf numFmtId="49" fontId="2" fillId="2" borderId="44" xfId="0" applyNumberFormat="1" applyFont="1" applyFill="1" applyBorder="1" applyAlignment="1">
      <alignment vertical="center"/>
    </xf>
    <xf numFmtId="0" fontId="2" fillId="2" borderId="19" xfId="0" applyFont="1" applyFill="1" applyBorder="1" applyAlignment="1"/>
    <xf numFmtId="0" fontId="2" fillId="2" borderId="45" xfId="0" applyFont="1" applyFill="1" applyBorder="1" applyAlignment="1"/>
    <xf numFmtId="49" fontId="2" fillId="2" borderId="46" xfId="0" applyNumberFormat="1" applyFont="1" applyFill="1" applyBorder="1" applyAlignment="1">
      <alignment vertical="center"/>
    </xf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49" fontId="11" fillId="9" borderId="38" xfId="0" applyNumberFormat="1" applyFont="1" applyFill="1" applyBorder="1" applyAlignment="1">
      <alignment vertical="center"/>
    </xf>
    <xf numFmtId="49" fontId="11" fillId="9" borderId="39" xfId="0" applyNumberFormat="1" applyFont="1" applyFill="1" applyBorder="1" applyAlignment="1">
      <alignment vertical="center"/>
    </xf>
    <xf numFmtId="0" fontId="2" fillId="9" borderId="40" xfId="0" applyFont="1" applyFill="1" applyBorder="1" applyAlignment="1"/>
    <xf numFmtId="0" fontId="2" fillId="7" borderId="19" xfId="0" applyFont="1" applyFill="1" applyBorder="1" applyAlignment="1"/>
    <xf numFmtId="49" fontId="9" fillId="8" borderId="31" xfId="0" applyNumberFormat="1" applyFont="1" applyFill="1" applyBorder="1" applyAlignment="1">
      <alignment vertical="center"/>
    </xf>
    <xf numFmtId="49" fontId="9" fillId="8" borderId="20" xfId="0" applyNumberFormat="1" applyFont="1" applyFill="1" applyBorder="1" applyAlignment="1">
      <alignment vertical="center"/>
    </xf>
    <xf numFmtId="49" fontId="2" fillId="8" borderId="32" xfId="0" applyNumberFormat="1" applyFont="1" applyFill="1" applyBorder="1" applyAlignment="1"/>
    <xf numFmtId="49" fontId="9" fillId="2" borderId="33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9" fontId="2" fillId="2" borderId="34" xfId="0" applyNumberFormat="1" applyFont="1" applyFill="1" applyBorder="1" applyAlignment="1"/>
    <xf numFmtId="167" fontId="9" fillId="2" borderId="5" xfId="0" applyNumberFormat="1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49" fontId="9" fillId="8" borderId="35" xfId="0" applyNumberFormat="1" applyFont="1" applyFill="1" applyBorder="1" applyAlignment="1">
      <alignment vertical="center"/>
    </xf>
    <xf numFmtId="167" fontId="9" fillId="8" borderId="36" xfId="0" applyNumberFormat="1" applyFont="1" applyFill="1" applyBorder="1" applyAlignment="1">
      <alignment vertical="center"/>
    </xf>
    <xf numFmtId="9" fontId="9" fillId="8" borderId="37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3" fillId="9" borderId="18" xfId="0" applyFont="1" applyFill="1" applyBorder="1" applyAlignment="1">
      <alignment vertical="center"/>
    </xf>
    <xf numFmtId="49" fontId="11" fillId="9" borderId="19" xfId="0" applyNumberFormat="1" applyFont="1" applyFill="1" applyBorder="1" applyAlignment="1">
      <alignment vertical="center"/>
    </xf>
    <xf numFmtId="0" fontId="3" fillId="9" borderId="19" xfId="0" applyFont="1" applyFill="1" applyBorder="1" applyAlignment="1">
      <alignment vertical="center"/>
    </xf>
    <xf numFmtId="0" fontId="3" fillId="9" borderId="49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49" fontId="9" fillId="8" borderId="50" xfId="0" applyNumberFormat="1" applyFont="1" applyFill="1" applyBorder="1" applyAlignment="1">
      <alignment vertical="center"/>
    </xf>
    <xf numFmtId="164" fontId="9" fillId="8" borderId="51" xfId="2" applyFont="1" applyFill="1" applyBorder="1" applyAlignment="1">
      <alignment vertical="center"/>
    </xf>
    <xf numFmtId="164" fontId="9" fillId="8" borderId="52" xfId="2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9" fillId="2" borderId="19" xfId="0" applyNumberFormat="1" applyFont="1" applyFill="1" applyBorder="1" applyAlignment="1">
      <alignment vertical="center"/>
    </xf>
    <xf numFmtId="167" fontId="9" fillId="8" borderId="37" xfId="0" applyNumberFormat="1" applyFont="1" applyFill="1" applyBorder="1" applyAlignment="1">
      <alignment vertical="center"/>
    </xf>
    <xf numFmtId="0" fontId="2" fillId="0" borderId="0" xfId="0" applyNumberFormat="1" applyFont="1" applyAlignment="1"/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96774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61"/>
  <sheetViews>
    <sheetView showGridLines="0" tabSelected="1" zoomScaleNormal="100" workbookViewId="0">
      <selection activeCell="I13" sqref="I13"/>
    </sheetView>
  </sheetViews>
  <sheetFormatPr baseColWidth="10" defaultColWidth="10.83203125" defaultRowHeight="11.25" customHeight="1" x14ac:dyDescent="0.2"/>
  <cols>
    <col min="1" max="1" width="4.5" style="1" customWidth="1"/>
    <col min="2" max="2" width="27.5" style="1" customWidth="1"/>
    <col min="3" max="3" width="21.5" style="1" customWidth="1"/>
    <col min="4" max="4" width="9.5" style="1" customWidth="1"/>
    <col min="5" max="5" width="27" style="1" customWidth="1"/>
    <col min="6" max="6" width="24" style="1" customWidth="1"/>
    <col min="7" max="7" width="17.5" style="1" customWidth="1"/>
    <col min="8" max="255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11"/>
      <c r="C8" s="12"/>
      <c r="D8" s="13"/>
      <c r="E8" s="14"/>
      <c r="F8" s="14"/>
      <c r="G8" s="12"/>
    </row>
    <row r="9" spans="1:7" ht="15" customHeight="1" x14ac:dyDescent="0.2">
      <c r="A9" s="3"/>
      <c r="B9" s="15" t="s">
        <v>0</v>
      </c>
      <c r="C9" s="16" t="s">
        <v>70</v>
      </c>
      <c r="D9" s="17"/>
      <c r="E9" s="18" t="s">
        <v>74</v>
      </c>
      <c r="F9" s="19"/>
      <c r="G9" s="20">
        <v>3500</v>
      </c>
    </row>
    <row r="10" spans="1:7" ht="15" customHeight="1" x14ac:dyDescent="0.2">
      <c r="A10" s="3"/>
      <c r="B10" s="21" t="s">
        <v>1</v>
      </c>
      <c r="C10" s="22" t="s">
        <v>71</v>
      </c>
      <c r="D10" s="17"/>
      <c r="E10" s="23" t="s">
        <v>2</v>
      </c>
      <c r="F10" s="24"/>
      <c r="G10" s="25" t="s">
        <v>73</v>
      </c>
    </row>
    <row r="11" spans="1:7" ht="14.25" customHeight="1" x14ac:dyDescent="0.2">
      <c r="A11" s="3"/>
      <c r="B11" s="21" t="s">
        <v>3</v>
      </c>
      <c r="C11" s="16" t="s">
        <v>60</v>
      </c>
      <c r="D11" s="17"/>
      <c r="E11" s="23" t="s">
        <v>122</v>
      </c>
      <c r="F11" s="24"/>
      <c r="G11" s="26">
        <v>4438</v>
      </c>
    </row>
    <row r="12" spans="1:7" ht="15.75" customHeight="1" x14ac:dyDescent="0.2">
      <c r="A12" s="3"/>
      <c r="B12" s="21" t="s">
        <v>4</v>
      </c>
      <c r="C12" s="27" t="s">
        <v>56</v>
      </c>
      <c r="D12" s="17"/>
      <c r="E12" s="28" t="s">
        <v>5</v>
      </c>
      <c r="F12" s="29"/>
      <c r="G12" s="26">
        <f>(G11*G9)*1.19</f>
        <v>18484270</v>
      </c>
    </row>
    <row r="13" spans="1:7" ht="14.25" customHeight="1" x14ac:dyDescent="0.2">
      <c r="A13" s="3"/>
      <c r="B13" s="21" t="s">
        <v>6</v>
      </c>
      <c r="C13" s="27" t="s">
        <v>61</v>
      </c>
      <c r="D13" s="17"/>
      <c r="E13" s="23" t="s">
        <v>7</v>
      </c>
      <c r="F13" s="24"/>
      <c r="G13" s="30" t="s">
        <v>75</v>
      </c>
    </row>
    <row r="14" spans="1:7" ht="17.25" customHeight="1" x14ac:dyDescent="0.2">
      <c r="A14" s="3"/>
      <c r="B14" s="21" t="s">
        <v>8</v>
      </c>
      <c r="C14" s="16" t="s">
        <v>72</v>
      </c>
      <c r="D14" s="17"/>
      <c r="E14" s="23" t="s">
        <v>9</v>
      </c>
      <c r="F14" s="24"/>
      <c r="G14" s="31" t="s">
        <v>118</v>
      </c>
    </row>
    <row r="15" spans="1:7" ht="16.5" customHeight="1" x14ac:dyDescent="0.2">
      <c r="A15" s="3"/>
      <c r="B15" s="21" t="s">
        <v>10</v>
      </c>
      <c r="C15" s="32">
        <v>44742</v>
      </c>
      <c r="D15" s="17"/>
      <c r="E15" s="33" t="s">
        <v>11</v>
      </c>
      <c r="F15" s="34"/>
      <c r="G15" s="30" t="s">
        <v>62</v>
      </c>
    </row>
    <row r="16" spans="1:7" ht="12" customHeight="1" x14ac:dyDescent="0.2">
      <c r="A16" s="2"/>
      <c r="B16" s="35"/>
      <c r="C16" s="36"/>
      <c r="D16" s="14"/>
      <c r="E16" s="37"/>
      <c r="F16" s="37"/>
      <c r="G16" s="38"/>
    </row>
    <row r="17" spans="1:7" ht="12" customHeight="1" x14ac:dyDescent="0.2">
      <c r="A17" s="4"/>
      <c r="B17" s="39" t="s">
        <v>12</v>
      </c>
      <c r="C17" s="40"/>
      <c r="D17" s="40"/>
      <c r="E17" s="40"/>
      <c r="F17" s="40"/>
      <c r="G17" s="40"/>
    </row>
    <row r="18" spans="1:7" ht="12" customHeight="1" x14ac:dyDescent="0.2">
      <c r="A18" s="2"/>
      <c r="B18" s="41"/>
      <c r="C18" s="42"/>
      <c r="D18" s="42"/>
      <c r="E18" s="42"/>
      <c r="F18" s="43"/>
      <c r="G18" s="43"/>
    </row>
    <row r="19" spans="1:7" ht="12" customHeight="1" x14ac:dyDescent="0.2">
      <c r="A19" s="3"/>
      <c r="B19" s="44" t="s">
        <v>13</v>
      </c>
      <c r="C19" s="45"/>
      <c r="D19" s="46"/>
      <c r="E19" s="46"/>
      <c r="F19" s="46"/>
      <c r="G19" s="46"/>
    </row>
    <row r="20" spans="1:7" ht="24" customHeight="1" x14ac:dyDescent="0.2">
      <c r="A20" s="4"/>
      <c r="B20" s="47" t="s">
        <v>14</v>
      </c>
      <c r="C20" s="47" t="s">
        <v>15</v>
      </c>
      <c r="D20" s="47" t="s">
        <v>16</v>
      </c>
      <c r="E20" s="47" t="s">
        <v>17</v>
      </c>
      <c r="F20" s="47" t="s">
        <v>18</v>
      </c>
      <c r="G20" s="47" t="s">
        <v>19</v>
      </c>
    </row>
    <row r="21" spans="1:7" ht="15" customHeight="1" x14ac:dyDescent="0.2">
      <c r="A21" s="6"/>
      <c r="B21" s="48" t="s">
        <v>76</v>
      </c>
      <c r="C21" s="49" t="s">
        <v>20</v>
      </c>
      <c r="D21" s="49">
        <v>24</v>
      </c>
      <c r="E21" s="48" t="s">
        <v>83</v>
      </c>
      <c r="F21" s="50">
        <v>25000</v>
      </c>
      <c r="G21" s="51">
        <f t="shared" ref="G21:G28" si="0">F21*D21</f>
        <v>600000</v>
      </c>
    </row>
    <row r="22" spans="1:7" ht="11.25" customHeight="1" x14ac:dyDescent="0.2">
      <c r="A22" s="6"/>
      <c r="B22" s="48" t="s">
        <v>64</v>
      </c>
      <c r="C22" s="49" t="s">
        <v>20</v>
      </c>
      <c r="D22" s="49">
        <v>24</v>
      </c>
      <c r="E22" s="48" t="s">
        <v>84</v>
      </c>
      <c r="F22" s="50">
        <v>25000</v>
      </c>
      <c r="G22" s="51">
        <f t="shared" si="0"/>
        <v>600000</v>
      </c>
    </row>
    <row r="23" spans="1:7" ht="11.25" customHeight="1" x14ac:dyDescent="0.2">
      <c r="A23" s="6"/>
      <c r="B23" s="48" t="s">
        <v>77</v>
      </c>
      <c r="C23" s="49" t="s">
        <v>20</v>
      </c>
      <c r="D23" s="49">
        <v>24</v>
      </c>
      <c r="E23" s="48" t="s">
        <v>85</v>
      </c>
      <c r="F23" s="50">
        <v>25000</v>
      </c>
      <c r="G23" s="51">
        <f t="shared" si="0"/>
        <v>600000</v>
      </c>
    </row>
    <row r="24" spans="1:7" ht="11.25" customHeight="1" x14ac:dyDescent="0.2">
      <c r="A24" s="6"/>
      <c r="B24" s="48" t="s">
        <v>78</v>
      </c>
      <c r="C24" s="49" t="s">
        <v>20</v>
      </c>
      <c r="D24" s="49">
        <v>24</v>
      </c>
      <c r="E24" s="48" t="s">
        <v>86</v>
      </c>
      <c r="F24" s="50">
        <v>25000</v>
      </c>
      <c r="G24" s="51">
        <f t="shared" si="0"/>
        <v>600000</v>
      </c>
    </row>
    <row r="25" spans="1:7" ht="11.25" customHeight="1" x14ac:dyDescent="0.2">
      <c r="A25" s="6"/>
      <c r="B25" s="48" t="s">
        <v>79</v>
      </c>
      <c r="C25" s="49" t="s">
        <v>20</v>
      </c>
      <c r="D25" s="49">
        <v>9</v>
      </c>
      <c r="E25" s="48" t="s">
        <v>83</v>
      </c>
      <c r="F25" s="50">
        <v>25000</v>
      </c>
      <c r="G25" s="51">
        <f t="shared" si="0"/>
        <v>225000</v>
      </c>
    </row>
    <row r="26" spans="1:7" ht="11.25" customHeight="1" x14ac:dyDescent="0.2">
      <c r="A26" s="6"/>
      <c r="B26" s="48" t="s">
        <v>80</v>
      </c>
      <c r="C26" s="49" t="s">
        <v>20</v>
      </c>
      <c r="D26" s="49">
        <v>1.5</v>
      </c>
      <c r="E26" s="48" t="s">
        <v>87</v>
      </c>
      <c r="F26" s="50">
        <v>25000</v>
      </c>
      <c r="G26" s="51">
        <f t="shared" si="0"/>
        <v>37500</v>
      </c>
    </row>
    <row r="27" spans="1:7" ht="15.75" customHeight="1" x14ac:dyDescent="0.2">
      <c r="A27" s="6"/>
      <c r="B27" s="48" t="s">
        <v>81</v>
      </c>
      <c r="C27" s="49" t="s">
        <v>20</v>
      </c>
      <c r="D27" s="49">
        <v>9</v>
      </c>
      <c r="E27" s="48" t="s">
        <v>83</v>
      </c>
      <c r="F27" s="50">
        <v>25000</v>
      </c>
      <c r="G27" s="51">
        <f t="shared" si="0"/>
        <v>225000</v>
      </c>
    </row>
    <row r="28" spans="1:7" ht="13.5" customHeight="1" x14ac:dyDescent="0.2">
      <c r="A28" s="6"/>
      <c r="B28" s="48" t="s">
        <v>82</v>
      </c>
      <c r="C28" s="49" t="s">
        <v>20</v>
      </c>
      <c r="D28" s="49">
        <v>1.5</v>
      </c>
      <c r="E28" s="48" t="s">
        <v>88</v>
      </c>
      <c r="F28" s="50">
        <v>25000</v>
      </c>
      <c r="G28" s="51">
        <f t="shared" si="0"/>
        <v>37500</v>
      </c>
    </row>
    <row r="29" spans="1:7" ht="12.75" customHeight="1" x14ac:dyDescent="0.2">
      <c r="A29" s="4"/>
      <c r="B29" s="48" t="s">
        <v>63</v>
      </c>
      <c r="C29" s="49" t="s">
        <v>20</v>
      </c>
      <c r="D29" s="49">
        <v>6</v>
      </c>
      <c r="E29" s="48" t="s">
        <v>87</v>
      </c>
      <c r="F29" s="50">
        <v>25000</v>
      </c>
      <c r="G29" s="51">
        <f t="shared" ref="G29:G30" si="1">F29*D29</f>
        <v>150000</v>
      </c>
    </row>
    <row r="30" spans="1:7" ht="12.75" customHeight="1" x14ac:dyDescent="0.2">
      <c r="A30" s="4"/>
      <c r="B30" s="52" t="s">
        <v>65</v>
      </c>
      <c r="C30" s="53" t="s">
        <v>20</v>
      </c>
      <c r="D30" s="53">
        <v>80</v>
      </c>
      <c r="E30" s="54" t="s">
        <v>73</v>
      </c>
      <c r="F30" s="50">
        <v>25000</v>
      </c>
      <c r="G30" s="51">
        <f t="shared" si="1"/>
        <v>2000000</v>
      </c>
    </row>
    <row r="31" spans="1:7" ht="12.75" customHeight="1" x14ac:dyDescent="0.2">
      <c r="A31" s="4"/>
      <c r="B31" s="55" t="s">
        <v>21</v>
      </c>
      <c r="C31" s="56"/>
      <c r="D31" s="56"/>
      <c r="E31" s="56"/>
      <c r="F31" s="57"/>
      <c r="G31" s="58">
        <f>SUM(G21:G30)</f>
        <v>5075000</v>
      </c>
    </row>
    <row r="32" spans="1:7" ht="12" customHeight="1" x14ac:dyDescent="0.2">
      <c r="A32" s="2"/>
      <c r="B32" s="41"/>
      <c r="C32" s="43"/>
      <c r="D32" s="43"/>
      <c r="E32" s="43"/>
      <c r="F32" s="59"/>
      <c r="G32" s="59"/>
    </row>
    <row r="33" spans="1:11" ht="12" customHeight="1" x14ac:dyDescent="0.2">
      <c r="A33" s="3"/>
      <c r="B33" s="60" t="s">
        <v>22</v>
      </c>
      <c r="C33" s="61"/>
      <c r="D33" s="62"/>
      <c r="E33" s="62"/>
      <c r="F33" s="63"/>
      <c r="G33" s="63"/>
    </row>
    <row r="34" spans="1:11" ht="30" customHeight="1" x14ac:dyDescent="0.2">
      <c r="A34" s="3"/>
      <c r="B34" s="64" t="s">
        <v>14</v>
      </c>
      <c r="C34" s="65" t="s">
        <v>15</v>
      </c>
      <c r="D34" s="65" t="s">
        <v>16</v>
      </c>
      <c r="E34" s="64" t="s">
        <v>17</v>
      </c>
      <c r="F34" s="65" t="s">
        <v>18</v>
      </c>
      <c r="G34" s="64" t="s">
        <v>19</v>
      </c>
    </row>
    <row r="35" spans="1:11" ht="12" customHeight="1" x14ac:dyDescent="0.2">
      <c r="A35" s="6"/>
      <c r="B35" s="66"/>
      <c r="C35" s="67"/>
      <c r="D35" s="67"/>
      <c r="E35" s="68"/>
      <c r="F35" s="69"/>
      <c r="G35" s="70">
        <f>F35*D35</f>
        <v>0</v>
      </c>
    </row>
    <row r="36" spans="1:11" ht="12" customHeight="1" x14ac:dyDescent="0.2">
      <c r="A36" s="3"/>
      <c r="B36" s="71" t="s">
        <v>23</v>
      </c>
      <c r="C36" s="72"/>
      <c r="D36" s="72"/>
      <c r="E36" s="72"/>
      <c r="F36" s="73"/>
      <c r="G36" s="74">
        <f>SUM(G35:G35)</f>
        <v>0</v>
      </c>
    </row>
    <row r="37" spans="1:11" ht="12" customHeight="1" x14ac:dyDescent="0.2">
      <c r="A37" s="2"/>
      <c r="B37" s="75"/>
      <c r="C37" s="76"/>
      <c r="D37" s="76"/>
      <c r="E37" s="76"/>
      <c r="F37" s="77"/>
      <c r="G37" s="77"/>
    </row>
    <row r="38" spans="1:11" ht="12" customHeight="1" x14ac:dyDescent="0.2">
      <c r="A38" s="3"/>
      <c r="B38" s="60" t="s">
        <v>24</v>
      </c>
      <c r="C38" s="61"/>
      <c r="D38" s="62"/>
      <c r="E38" s="62"/>
      <c r="F38" s="63"/>
      <c r="G38" s="63"/>
    </row>
    <row r="39" spans="1:11" ht="24" customHeight="1" x14ac:dyDescent="0.2">
      <c r="A39" s="3"/>
      <c r="B39" s="64" t="s">
        <v>14</v>
      </c>
      <c r="C39" s="64" t="s">
        <v>15</v>
      </c>
      <c r="D39" s="64" t="s">
        <v>16</v>
      </c>
      <c r="E39" s="64" t="s">
        <v>17</v>
      </c>
      <c r="F39" s="65" t="s">
        <v>18</v>
      </c>
      <c r="G39" s="64" t="s">
        <v>19</v>
      </c>
    </row>
    <row r="40" spans="1:11" ht="12.75" customHeight="1" x14ac:dyDescent="0.2">
      <c r="A40" s="6"/>
      <c r="B40" s="48" t="s">
        <v>89</v>
      </c>
      <c r="C40" s="49" t="s">
        <v>25</v>
      </c>
      <c r="D40" s="49">
        <v>1</v>
      </c>
      <c r="E40" s="48" t="s">
        <v>90</v>
      </c>
      <c r="F40" s="78">
        <v>160000</v>
      </c>
      <c r="G40" s="70">
        <f t="shared" ref="G40" si="2">((F40*D40)*0.19)+(F40*D40)</f>
        <v>190400</v>
      </c>
    </row>
    <row r="41" spans="1:11" ht="12.75" customHeight="1" x14ac:dyDescent="0.2">
      <c r="A41" s="3"/>
      <c r="B41" s="71" t="s">
        <v>26</v>
      </c>
      <c r="C41" s="72"/>
      <c r="D41" s="72"/>
      <c r="E41" s="72"/>
      <c r="F41" s="73"/>
      <c r="G41" s="74">
        <f>SUM(G40:G40)</f>
        <v>190400</v>
      </c>
    </row>
    <row r="42" spans="1:11" ht="12" customHeight="1" x14ac:dyDescent="0.2">
      <c r="A42" s="2"/>
      <c r="B42" s="75"/>
      <c r="C42" s="76"/>
      <c r="D42" s="76"/>
      <c r="E42" s="76"/>
      <c r="F42" s="77"/>
      <c r="G42" s="77"/>
    </row>
    <row r="43" spans="1:11" ht="12" customHeight="1" x14ac:dyDescent="0.2">
      <c r="A43" s="3"/>
      <c r="B43" s="79" t="s">
        <v>27</v>
      </c>
      <c r="C43" s="80"/>
      <c r="D43" s="81"/>
      <c r="E43" s="81"/>
      <c r="F43" s="82"/>
      <c r="G43" s="82"/>
    </row>
    <row r="44" spans="1:11" ht="24" customHeight="1" x14ac:dyDescent="0.2">
      <c r="A44" s="6"/>
      <c r="B44" s="83" t="s">
        <v>28</v>
      </c>
      <c r="C44" s="83" t="s">
        <v>29</v>
      </c>
      <c r="D44" s="83" t="s">
        <v>30</v>
      </c>
      <c r="E44" s="83" t="s">
        <v>17</v>
      </c>
      <c r="F44" s="83" t="s">
        <v>18</v>
      </c>
      <c r="G44" s="83" t="s">
        <v>19</v>
      </c>
      <c r="K44" s="7"/>
    </row>
    <row r="45" spans="1:11" ht="12.75" customHeight="1" x14ac:dyDescent="0.2">
      <c r="A45" s="4"/>
      <c r="B45" s="84" t="s">
        <v>58</v>
      </c>
      <c r="C45" s="48"/>
      <c r="D45" s="49"/>
      <c r="E45" s="48"/>
      <c r="F45" s="49"/>
      <c r="G45" s="85"/>
      <c r="I45" s="10"/>
      <c r="J45" s="9"/>
      <c r="K45" s="9"/>
    </row>
    <row r="46" spans="1:11" ht="12.75" customHeight="1" x14ac:dyDescent="0.2">
      <c r="A46" s="4"/>
      <c r="B46" s="48" t="s">
        <v>66</v>
      </c>
      <c r="C46" s="49" t="s">
        <v>67</v>
      </c>
      <c r="D46" s="86">
        <v>20</v>
      </c>
      <c r="E46" s="48" t="s">
        <v>109</v>
      </c>
      <c r="F46" s="78">
        <v>9975</v>
      </c>
      <c r="G46" s="87">
        <f t="shared" ref="G46:G62" si="3">((F46*D46)*0.19)+(F46*D46)</f>
        <v>237405</v>
      </c>
      <c r="I46" s="10"/>
      <c r="J46" s="9"/>
      <c r="K46" s="9"/>
    </row>
    <row r="47" spans="1:11" ht="12.75" customHeight="1" x14ac:dyDescent="0.2">
      <c r="A47" s="4"/>
      <c r="B47" s="48" t="s">
        <v>68</v>
      </c>
      <c r="C47" s="49" t="s">
        <v>67</v>
      </c>
      <c r="D47" s="86">
        <v>10</v>
      </c>
      <c r="E47" s="48" t="s">
        <v>109</v>
      </c>
      <c r="F47" s="78">
        <v>17579</v>
      </c>
      <c r="G47" s="87">
        <f t="shared" si="3"/>
        <v>209190.1</v>
      </c>
      <c r="I47" s="10"/>
      <c r="J47" s="9"/>
      <c r="K47" s="9"/>
    </row>
    <row r="48" spans="1:11" ht="12.75" customHeight="1" x14ac:dyDescent="0.2">
      <c r="A48" s="4"/>
      <c r="B48" s="48" t="s">
        <v>91</v>
      </c>
      <c r="C48" s="49" t="s">
        <v>67</v>
      </c>
      <c r="D48" s="86">
        <v>5</v>
      </c>
      <c r="E48" s="48" t="s">
        <v>110</v>
      </c>
      <c r="F48" s="78">
        <v>15705</v>
      </c>
      <c r="G48" s="87">
        <f t="shared" si="3"/>
        <v>93444.75</v>
      </c>
      <c r="I48" s="10"/>
      <c r="J48" s="9"/>
      <c r="K48" s="9"/>
    </row>
    <row r="49" spans="1:11" ht="12.75" customHeight="1" x14ac:dyDescent="0.2">
      <c r="A49" s="4"/>
      <c r="B49" s="48" t="s">
        <v>92</v>
      </c>
      <c r="C49" s="49" t="s">
        <v>67</v>
      </c>
      <c r="D49" s="86">
        <v>5</v>
      </c>
      <c r="E49" s="48" t="s">
        <v>109</v>
      </c>
      <c r="F49" s="78">
        <v>17055</v>
      </c>
      <c r="G49" s="87">
        <f t="shared" si="3"/>
        <v>101477.25</v>
      </c>
      <c r="I49" s="10"/>
      <c r="J49" s="9"/>
      <c r="K49" s="9"/>
    </row>
    <row r="50" spans="1:11" ht="12.75" customHeight="1" x14ac:dyDescent="0.2">
      <c r="A50" s="4"/>
      <c r="B50" s="48" t="s">
        <v>59</v>
      </c>
      <c r="C50" s="49" t="s">
        <v>104</v>
      </c>
      <c r="D50" s="86">
        <v>300</v>
      </c>
      <c r="E50" s="48" t="s">
        <v>90</v>
      </c>
      <c r="F50" s="78">
        <v>2755</v>
      </c>
      <c r="G50" s="87">
        <f t="shared" si="3"/>
        <v>983535</v>
      </c>
      <c r="I50" s="10"/>
      <c r="J50" s="9"/>
      <c r="K50" s="9"/>
    </row>
    <row r="51" spans="1:11" ht="12.75" customHeight="1" x14ac:dyDescent="0.2">
      <c r="A51" s="4"/>
      <c r="B51" s="84" t="s">
        <v>93</v>
      </c>
      <c r="C51" s="49"/>
      <c r="D51" s="86"/>
      <c r="E51" s="48"/>
      <c r="F51" s="78"/>
      <c r="G51" s="87"/>
      <c r="I51" s="10"/>
      <c r="J51" s="9"/>
      <c r="K51" s="9"/>
    </row>
    <row r="52" spans="1:11" ht="12.75" customHeight="1" x14ac:dyDescent="0.2">
      <c r="A52" s="4"/>
      <c r="B52" s="48" t="s">
        <v>94</v>
      </c>
      <c r="C52" s="49" t="s">
        <v>69</v>
      </c>
      <c r="D52" s="86">
        <v>2</v>
      </c>
      <c r="E52" s="48" t="s">
        <v>109</v>
      </c>
      <c r="F52" s="78">
        <v>33096</v>
      </c>
      <c r="G52" s="87">
        <f t="shared" si="3"/>
        <v>78768.479999999996</v>
      </c>
      <c r="I52" s="10"/>
      <c r="J52" s="9"/>
      <c r="K52" s="9"/>
    </row>
    <row r="53" spans="1:11" ht="12.75" customHeight="1" x14ac:dyDescent="0.2">
      <c r="A53" s="4"/>
      <c r="B53" s="48" t="s">
        <v>95</v>
      </c>
      <c r="C53" s="49" t="s">
        <v>105</v>
      </c>
      <c r="D53" s="86">
        <v>2</v>
      </c>
      <c r="E53" s="48" t="s">
        <v>87</v>
      </c>
      <c r="F53" s="78">
        <v>74392</v>
      </c>
      <c r="G53" s="87">
        <f t="shared" si="3"/>
        <v>177052.96</v>
      </c>
      <c r="I53" s="10"/>
      <c r="J53" s="9"/>
      <c r="K53" s="9"/>
    </row>
    <row r="54" spans="1:11" ht="12.75" customHeight="1" x14ac:dyDescent="0.2">
      <c r="A54" s="4"/>
      <c r="B54" s="48" t="s">
        <v>96</v>
      </c>
      <c r="C54" s="49" t="s">
        <v>106</v>
      </c>
      <c r="D54" s="86">
        <v>10</v>
      </c>
      <c r="E54" s="48" t="s">
        <v>88</v>
      </c>
      <c r="F54" s="78">
        <v>3924</v>
      </c>
      <c r="G54" s="87">
        <f t="shared" si="3"/>
        <v>46695.6</v>
      </c>
      <c r="I54" s="10"/>
      <c r="J54" s="9"/>
      <c r="K54" s="9"/>
    </row>
    <row r="55" spans="1:11" ht="12.75" customHeight="1" x14ac:dyDescent="0.2">
      <c r="A55" s="4"/>
      <c r="B55" s="84" t="s">
        <v>97</v>
      </c>
      <c r="C55" s="88"/>
      <c r="D55" s="88"/>
      <c r="E55" s="88"/>
      <c r="F55" s="88"/>
      <c r="G55" s="87"/>
      <c r="I55" s="10"/>
      <c r="J55" s="9"/>
      <c r="K55" s="9"/>
    </row>
    <row r="56" spans="1:11" ht="12.75" customHeight="1" x14ac:dyDescent="0.2">
      <c r="A56" s="4"/>
      <c r="B56" s="48" t="s">
        <v>98</v>
      </c>
      <c r="C56" s="49" t="s">
        <v>57</v>
      </c>
      <c r="D56" s="86">
        <v>2</v>
      </c>
      <c r="E56" s="48" t="s">
        <v>109</v>
      </c>
      <c r="F56" s="78">
        <v>14327</v>
      </c>
      <c r="G56" s="87">
        <f t="shared" si="3"/>
        <v>34098.26</v>
      </c>
      <c r="I56" s="10"/>
      <c r="J56" s="9"/>
      <c r="K56" s="9"/>
    </row>
    <row r="57" spans="1:11" ht="12.75" customHeight="1" x14ac:dyDescent="0.2">
      <c r="A57" s="4"/>
      <c r="B57" s="48" t="s">
        <v>99</v>
      </c>
      <c r="C57" s="49" t="s">
        <v>107</v>
      </c>
      <c r="D57" s="86">
        <v>3</v>
      </c>
      <c r="E57" s="48" t="s">
        <v>83</v>
      </c>
      <c r="F57" s="78">
        <v>16939</v>
      </c>
      <c r="G57" s="87">
        <f t="shared" si="3"/>
        <v>60472.229999999996</v>
      </c>
      <c r="I57" s="10"/>
      <c r="J57" s="9"/>
      <c r="K57" s="9"/>
    </row>
    <row r="58" spans="1:11" ht="13.5" customHeight="1" x14ac:dyDescent="0.2">
      <c r="A58" s="3"/>
      <c r="B58" s="48" t="s">
        <v>100</v>
      </c>
      <c r="C58" s="49" t="s">
        <v>57</v>
      </c>
      <c r="D58" s="86">
        <v>0.5</v>
      </c>
      <c r="E58" s="48" t="s">
        <v>83</v>
      </c>
      <c r="F58" s="78">
        <v>60688</v>
      </c>
      <c r="G58" s="87">
        <f t="shared" si="3"/>
        <v>36109.360000000001</v>
      </c>
      <c r="I58" s="10"/>
    </row>
    <row r="59" spans="1:11" ht="12" customHeight="1" x14ac:dyDescent="0.2">
      <c r="A59" s="2"/>
      <c r="B59" s="48" t="s">
        <v>101</v>
      </c>
      <c r="C59" s="49" t="s">
        <v>57</v>
      </c>
      <c r="D59" s="86">
        <v>0.5</v>
      </c>
      <c r="E59" s="48" t="s">
        <v>83</v>
      </c>
      <c r="F59" s="78">
        <v>63922</v>
      </c>
      <c r="G59" s="87">
        <f t="shared" si="3"/>
        <v>38033.589999999997</v>
      </c>
      <c r="I59" s="10"/>
    </row>
    <row r="60" spans="1:11" ht="12" customHeight="1" x14ac:dyDescent="0.2">
      <c r="A60" s="6"/>
      <c r="B60" s="48" t="s">
        <v>102</v>
      </c>
      <c r="C60" s="49" t="s">
        <v>57</v>
      </c>
      <c r="D60" s="86">
        <v>0.15</v>
      </c>
      <c r="E60" s="48" t="s">
        <v>83</v>
      </c>
      <c r="F60" s="78">
        <v>106078</v>
      </c>
      <c r="G60" s="87">
        <f t="shared" si="3"/>
        <v>18934.922999999999</v>
      </c>
      <c r="I60" s="10"/>
    </row>
    <row r="61" spans="1:11" ht="14" customHeight="1" x14ac:dyDescent="0.2">
      <c r="A61" s="6"/>
      <c r="B61" s="84" t="s">
        <v>32</v>
      </c>
      <c r="C61" s="88"/>
      <c r="D61" s="88"/>
      <c r="E61" s="88"/>
      <c r="F61" s="88"/>
      <c r="G61" s="85"/>
      <c r="I61" s="10"/>
    </row>
    <row r="62" spans="1:11" ht="12.75" customHeight="1" x14ac:dyDescent="0.2">
      <c r="A62" s="6"/>
      <c r="B62" s="48" t="s">
        <v>103</v>
      </c>
      <c r="C62" s="49" t="s">
        <v>108</v>
      </c>
      <c r="D62" s="86">
        <v>20</v>
      </c>
      <c r="E62" s="48" t="s">
        <v>111</v>
      </c>
      <c r="F62" s="78">
        <v>6062</v>
      </c>
      <c r="G62" s="87">
        <f t="shared" si="3"/>
        <v>144275.6</v>
      </c>
      <c r="I62" s="10"/>
      <c r="J62" s="9"/>
      <c r="K62" s="9"/>
    </row>
    <row r="63" spans="1:11" ht="12.75" customHeight="1" x14ac:dyDescent="0.2">
      <c r="A63" s="6"/>
      <c r="B63" s="71" t="s">
        <v>31</v>
      </c>
      <c r="C63" s="72"/>
      <c r="D63" s="72"/>
      <c r="E63" s="72"/>
      <c r="F63" s="73"/>
      <c r="G63" s="74">
        <f>SUM(G45:G62)</f>
        <v>2259493.1030000006</v>
      </c>
      <c r="I63" s="8"/>
      <c r="J63" s="9"/>
      <c r="K63" s="9"/>
    </row>
    <row r="64" spans="1:11" ht="13.5" customHeight="1" x14ac:dyDescent="0.2">
      <c r="A64" s="6"/>
      <c r="B64" s="89"/>
      <c r="C64" s="89"/>
      <c r="D64" s="89"/>
      <c r="E64" s="90"/>
      <c r="F64" s="91"/>
      <c r="G64" s="91"/>
    </row>
    <row r="65" spans="1:7" ht="12" customHeight="1" x14ac:dyDescent="0.2">
      <c r="A65" s="2"/>
      <c r="B65" s="92" t="s">
        <v>32</v>
      </c>
      <c r="C65" s="93"/>
      <c r="D65" s="93"/>
      <c r="E65" s="93"/>
      <c r="F65" s="94"/>
      <c r="G65" s="94"/>
    </row>
    <row r="66" spans="1:7" ht="12" customHeight="1" x14ac:dyDescent="0.2">
      <c r="A66" s="6"/>
      <c r="B66" s="95" t="s">
        <v>33</v>
      </c>
      <c r="C66" s="83" t="s">
        <v>29</v>
      </c>
      <c r="D66" s="83" t="s">
        <v>30</v>
      </c>
      <c r="E66" s="95" t="s">
        <v>17</v>
      </c>
      <c r="F66" s="83" t="s">
        <v>18</v>
      </c>
      <c r="G66" s="95" t="s">
        <v>19</v>
      </c>
    </row>
    <row r="67" spans="1:7" ht="12" customHeight="1" x14ac:dyDescent="0.2">
      <c r="A67" s="6"/>
      <c r="B67" s="96" t="s">
        <v>112</v>
      </c>
      <c r="C67" s="97" t="s">
        <v>25</v>
      </c>
      <c r="D67" s="98">
        <v>36</v>
      </c>
      <c r="E67" s="96" t="s">
        <v>113</v>
      </c>
      <c r="F67" s="78">
        <v>25000</v>
      </c>
      <c r="G67" s="99">
        <f>F67*D67</f>
        <v>900000</v>
      </c>
    </row>
    <row r="68" spans="1:7" ht="12" customHeight="1" x14ac:dyDescent="0.2">
      <c r="A68" s="6"/>
      <c r="B68" s="100" t="s">
        <v>114</v>
      </c>
      <c r="C68" s="101" t="s">
        <v>115</v>
      </c>
      <c r="D68" s="102">
        <v>5</v>
      </c>
      <c r="E68" s="103" t="s">
        <v>113</v>
      </c>
      <c r="F68" s="78">
        <v>120000</v>
      </c>
      <c r="G68" s="99">
        <f>F68*D68</f>
        <v>600000</v>
      </c>
    </row>
    <row r="69" spans="1:7" ht="12" customHeight="1" x14ac:dyDescent="0.2">
      <c r="A69" s="6"/>
      <c r="B69" s="88" t="s">
        <v>116</v>
      </c>
      <c r="C69" s="104" t="s">
        <v>117</v>
      </c>
      <c r="D69" s="105">
        <v>2500</v>
      </c>
      <c r="E69" s="88" t="s">
        <v>113</v>
      </c>
      <c r="F69" s="78">
        <v>2307</v>
      </c>
      <c r="G69" s="99">
        <f>F69*D69</f>
        <v>5767500</v>
      </c>
    </row>
    <row r="70" spans="1:7" ht="12" customHeight="1" x14ac:dyDescent="0.2">
      <c r="A70" s="6"/>
      <c r="B70" s="106" t="s">
        <v>34</v>
      </c>
      <c r="C70" s="107"/>
      <c r="D70" s="107"/>
      <c r="E70" s="107"/>
      <c r="F70" s="108"/>
      <c r="G70" s="109">
        <f>SUM(G67:G69)</f>
        <v>7267500</v>
      </c>
    </row>
    <row r="71" spans="1:7" ht="12" customHeight="1" x14ac:dyDescent="0.2">
      <c r="A71" s="6"/>
      <c r="B71" s="110"/>
      <c r="C71" s="110"/>
      <c r="D71" s="110"/>
      <c r="E71" s="110"/>
      <c r="F71" s="111"/>
      <c r="G71" s="111"/>
    </row>
    <row r="72" spans="1:7" ht="12" customHeight="1" x14ac:dyDescent="0.2">
      <c r="A72" s="6"/>
      <c r="B72" s="112" t="s">
        <v>35</v>
      </c>
      <c r="C72" s="113"/>
      <c r="D72" s="113"/>
      <c r="E72" s="113"/>
      <c r="F72" s="113"/>
      <c r="G72" s="114">
        <f>G31+G36+G41+G63+G70</f>
        <v>14792393.103</v>
      </c>
    </row>
    <row r="73" spans="1:7" ht="12.75" customHeight="1" x14ac:dyDescent="0.2">
      <c r="A73" s="6"/>
      <c r="B73" s="115" t="s">
        <v>36</v>
      </c>
      <c r="C73" s="116"/>
      <c r="D73" s="116"/>
      <c r="E73" s="116"/>
      <c r="F73" s="116"/>
      <c r="G73" s="117">
        <f>G72*0.05</f>
        <v>739619.65515000001</v>
      </c>
    </row>
    <row r="74" spans="1:7" ht="12" customHeight="1" x14ac:dyDescent="0.2">
      <c r="A74" s="6"/>
      <c r="B74" s="118" t="s">
        <v>37</v>
      </c>
      <c r="C74" s="119"/>
      <c r="D74" s="119"/>
      <c r="E74" s="119"/>
      <c r="F74" s="119"/>
      <c r="G74" s="120">
        <f>G73+G72</f>
        <v>15532012.75815</v>
      </c>
    </row>
    <row r="75" spans="1:7" ht="12" customHeight="1" x14ac:dyDescent="0.2">
      <c r="A75" s="6"/>
      <c r="B75" s="115" t="s">
        <v>38</v>
      </c>
      <c r="C75" s="116"/>
      <c r="D75" s="116"/>
      <c r="E75" s="116"/>
      <c r="F75" s="116"/>
      <c r="G75" s="117">
        <f>G12</f>
        <v>18484270</v>
      </c>
    </row>
    <row r="76" spans="1:7" ht="12" customHeight="1" x14ac:dyDescent="0.2">
      <c r="A76" s="6"/>
      <c r="B76" s="121" t="s">
        <v>39</v>
      </c>
      <c r="C76" s="122"/>
      <c r="D76" s="122"/>
      <c r="E76" s="122"/>
      <c r="F76" s="122"/>
      <c r="G76" s="123">
        <f>G75-G74</f>
        <v>2952257.2418499999</v>
      </c>
    </row>
    <row r="77" spans="1:7" ht="12" customHeight="1" x14ac:dyDescent="0.2">
      <c r="A77" s="6"/>
      <c r="B77" s="124" t="s">
        <v>123</v>
      </c>
      <c r="C77" s="125"/>
      <c r="D77" s="125"/>
      <c r="E77" s="125"/>
      <c r="F77" s="125"/>
      <c r="G77" s="126"/>
    </row>
    <row r="78" spans="1:7" ht="12" customHeight="1" thickBot="1" x14ac:dyDescent="0.25">
      <c r="A78" s="6"/>
      <c r="B78" s="127"/>
      <c r="C78" s="125"/>
      <c r="D78" s="125"/>
      <c r="E78" s="125"/>
      <c r="F78" s="125"/>
      <c r="G78" s="126"/>
    </row>
    <row r="79" spans="1:7" ht="12" customHeight="1" x14ac:dyDescent="0.2">
      <c r="A79" s="6"/>
      <c r="B79" s="128" t="s">
        <v>124</v>
      </c>
      <c r="C79" s="129"/>
      <c r="D79" s="129"/>
      <c r="E79" s="129"/>
      <c r="F79" s="130"/>
      <c r="G79" s="126"/>
    </row>
    <row r="80" spans="1:7" ht="12.75" customHeight="1" x14ac:dyDescent="0.2">
      <c r="A80" s="6"/>
      <c r="B80" s="131" t="s">
        <v>40</v>
      </c>
      <c r="C80" s="132"/>
      <c r="D80" s="132"/>
      <c r="E80" s="132"/>
      <c r="F80" s="133"/>
      <c r="G80" s="126"/>
    </row>
    <row r="81" spans="1:7" ht="12.75" customHeight="1" x14ac:dyDescent="0.2">
      <c r="A81" s="6"/>
      <c r="B81" s="131" t="s">
        <v>41</v>
      </c>
      <c r="C81" s="132"/>
      <c r="D81" s="132"/>
      <c r="E81" s="132"/>
      <c r="F81" s="133"/>
      <c r="G81" s="126"/>
    </row>
    <row r="82" spans="1:7" ht="15" customHeight="1" x14ac:dyDescent="0.2">
      <c r="A82" s="6"/>
      <c r="B82" s="131" t="s">
        <v>42</v>
      </c>
      <c r="C82" s="132"/>
      <c r="D82" s="132"/>
      <c r="E82" s="132"/>
      <c r="F82" s="133"/>
      <c r="G82" s="126"/>
    </row>
    <row r="83" spans="1:7" ht="12" customHeight="1" x14ac:dyDescent="0.2">
      <c r="A83" s="6"/>
      <c r="B83" s="131" t="s">
        <v>43</v>
      </c>
      <c r="C83" s="132"/>
      <c r="D83" s="132"/>
      <c r="E83" s="132"/>
      <c r="F83" s="133"/>
      <c r="G83" s="126"/>
    </row>
    <row r="84" spans="1:7" ht="12" customHeight="1" x14ac:dyDescent="0.2">
      <c r="A84" s="6"/>
      <c r="B84" s="131" t="s">
        <v>44</v>
      </c>
      <c r="C84" s="132"/>
      <c r="D84" s="132"/>
      <c r="E84" s="132"/>
      <c r="F84" s="133"/>
      <c r="G84" s="126"/>
    </row>
    <row r="85" spans="1:7" ht="12" customHeight="1" thickBot="1" x14ac:dyDescent="0.25">
      <c r="A85" s="6"/>
      <c r="B85" s="134" t="s">
        <v>45</v>
      </c>
      <c r="C85" s="135"/>
      <c r="D85" s="135"/>
      <c r="E85" s="135"/>
      <c r="F85" s="136"/>
      <c r="G85" s="126"/>
    </row>
    <row r="86" spans="1:7" ht="12" customHeight="1" x14ac:dyDescent="0.2">
      <c r="A86" s="6"/>
      <c r="B86" s="127"/>
      <c r="C86" s="132"/>
      <c r="D86" s="132"/>
      <c r="E86" s="132"/>
      <c r="F86" s="132"/>
      <c r="G86" s="126"/>
    </row>
    <row r="87" spans="1:7" ht="12" customHeight="1" thickBot="1" x14ac:dyDescent="0.25">
      <c r="A87" s="6"/>
      <c r="B87" s="137" t="s">
        <v>46</v>
      </c>
      <c r="C87" s="138"/>
      <c r="D87" s="139"/>
      <c r="E87" s="140"/>
      <c r="F87" s="140"/>
      <c r="G87" s="126"/>
    </row>
    <row r="88" spans="1:7" ht="12" customHeight="1" x14ac:dyDescent="0.2">
      <c r="A88" s="6"/>
      <c r="B88" s="141" t="s">
        <v>33</v>
      </c>
      <c r="C88" s="142" t="s">
        <v>47</v>
      </c>
      <c r="D88" s="143" t="s">
        <v>48</v>
      </c>
      <c r="E88" s="140"/>
      <c r="F88" s="140"/>
      <c r="G88" s="126"/>
    </row>
    <row r="89" spans="1:7" ht="12" customHeight="1" x14ac:dyDescent="0.2">
      <c r="A89" s="6"/>
      <c r="B89" s="144" t="s">
        <v>49</v>
      </c>
      <c r="C89" s="145">
        <f>+G31</f>
        <v>5075000</v>
      </c>
      <c r="D89" s="146">
        <f>(C89/C95)</f>
        <v>0.32674451656866121</v>
      </c>
      <c r="E89" s="140"/>
      <c r="F89" s="140"/>
      <c r="G89" s="126"/>
    </row>
    <row r="90" spans="1:7" ht="12.75" customHeight="1" x14ac:dyDescent="0.2">
      <c r="A90" s="6"/>
      <c r="B90" s="144" t="s">
        <v>50</v>
      </c>
      <c r="C90" s="145">
        <f>+G36</f>
        <v>0</v>
      </c>
      <c r="D90" s="146">
        <f>+C90/C95</f>
        <v>0</v>
      </c>
      <c r="E90" s="140"/>
      <c r="F90" s="140"/>
      <c r="G90" s="126"/>
    </row>
    <row r="91" spans="1:7" ht="12" customHeight="1" x14ac:dyDescent="0.2">
      <c r="A91" s="6"/>
      <c r="B91" s="144" t="s">
        <v>51</v>
      </c>
      <c r="C91" s="145">
        <f>+G41</f>
        <v>190400</v>
      </c>
      <c r="D91" s="146">
        <f>(C91/C95)</f>
        <v>1.2258552897472531E-2</v>
      </c>
      <c r="E91" s="140"/>
      <c r="F91" s="140"/>
      <c r="G91" s="126"/>
    </row>
    <row r="92" spans="1:7" ht="12.75" customHeight="1" x14ac:dyDescent="0.2">
      <c r="A92" s="6"/>
      <c r="B92" s="144" t="s">
        <v>28</v>
      </c>
      <c r="C92" s="145">
        <f>+G63</f>
        <v>2259493.1030000006</v>
      </c>
      <c r="D92" s="146">
        <f>(C92/C95)</f>
        <v>0.14547329687289839</v>
      </c>
      <c r="E92" s="140"/>
      <c r="F92" s="140"/>
      <c r="G92" s="126"/>
    </row>
    <row r="93" spans="1:7" ht="12" customHeight="1" x14ac:dyDescent="0.2">
      <c r="A93" s="5"/>
      <c r="B93" s="144" t="s">
        <v>52</v>
      </c>
      <c r="C93" s="147">
        <f>+G70</f>
        <v>7267500</v>
      </c>
      <c r="D93" s="146">
        <f>(C93/C95)</f>
        <v>0.46790458604192026</v>
      </c>
      <c r="E93" s="148"/>
      <c r="F93" s="148"/>
      <c r="G93" s="126"/>
    </row>
    <row r="94" spans="1:7" ht="12" customHeight="1" x14ac:dyDescent="0.2">
      <c r="A94" s="6"/>
      <c r="B94" s="144" t="s">
        <v>53</v>
      </c>
      <c r="C94" s="147">
        <f>+G73</f>
        <v>739619.65515000001</v>
      </c>
      <c r="D94" s="146">
        <f>(C94/C95)</f>
        <v>4.7619047619047616E-2</v>
      </c>
      <c r="E94" s="148"/>
      <c r="F94" s="148"/>
      <c r="G94" s="126"/>
    </row>
    <row r="95" spans="1:7" ht="12.75" customHeight="1" thickBot="1" x14ac:dyDescent="0.25">
      <c r="A95" s="6"/>
      <c r="B95" s="149" t="s">
        <v>54</v>
      </c>
      <c r="C95" s="150">
        <f>SUM(C89:C94)</f>
        <v>15532012.75815</v>
      </c>
      <c r="D95" s="151">
        <f>SUM(D89:D94)</f>
        <v>1</v>
      </c>
      <c r="E95" s="148"/>
      <c r="F95" s="148"/>
      <c r="G95" s="126"/>
    </row>
    <row r="96" spans="1:7" ht="15.5" customHeight="1" x14ac:dyDescent="0.2">
      <c r="A96" s="6"/>
      <c r="B96" s="127"/>
      <c r="C96" s="125"/>
      <c r="D96" s="125"/>
      <c r="E96" s="125"/>
      <c r="F96" s="125"/>
      <c r="G96" s="126"/>
    </row>
    <row r="97" spans="2:7" ht="11.25" customHeight="1" x14ac:dyDescent="0.2">
      <c r="B97" s="152"/>
      <c r="C97" s="125"/>
      <c r="D97" s="125"/>
      <c r="E97" s="125"/>
      <c r="F97" s="125"/>
      <c r="G97" s="126"/>
    </row>
    <row r="98" spans="2:7" ht="11.25" customHeight="1" thickBot="1" x14ac:dyDescent="0.25">
      <c r="B98" s="153"/>
      <c r="C98" s="154" t="s">
        <v>120</v>
      </c>
      <c r="D98" s="155"/>
      <c r="E98" s="156"/>
      <c r="F98" s="157"/>
      <c r="G98" s="126"/>
    </row>
    <row r="99" spans="2:7" ht="11.25" customHeight="1" x14ac:dyDescent="0.2">
      <c r="B99" s="158" t="s">
        <v>119</v>
      </c>
      <c r="C99" s="159">
        <v>2500</v>
      </c>
      <c r="D99" s="159">
        <v>3000</v>
      </c>
      <c r="E99" s="160">
        <v>3500</v>
      </c>
      <c r="F99" s="161"/>
      <c r="G99" s="162"/>
    </row>
    <row r="100" spans="2:7" ht="11.25" customHeight="1" thickBot="1" x14ac:dyDescent="0.25">
      <c r="B100" s="149" t="s">
        <v>121</v>
      </c>
      <c r="C100" s="150">
        <f>+G74/C99</f>
        <v>6212.8051032599997</v>
      </c>
      <c r="D100" s="150">
        <f>+G74/D99</f>
        <v>5177.33758605</v>
      </c>
      <c r="E100" s="163">
        <f>+G74/E99</f>
        <v>4437.7179309000003</v>
      </c>
      <c r="F100" s="161"/>
      <c r="G100" s="162"/>
    </row>
    <row r="101" spans="2:7" ht="11.25" customHeight="1" x14ac:dyDescent="0.2">
      <c r="B101" s="124" t="s">
        <v>55</v>
      </c>
      <c r="C101" s="132"/>
      <c r="D101" s="132"/>
      <c r="E101" s="132"/>
      <c r="F101" s="132"/>
      <c r="G101" s="132"/>
    </row>
    <row r="102" spans="2:7" ht="11.25" customHeight="1" x14ac:dyDescent="0.2">
      <c r="B102" s="164"/>
      <c r="C102" s="164"/>
      <c r="D102" s="164"/>
      <c r="E102" s="164"/>
      <c r="F102" s="164"/>
      <c r="G102" s="164"/>
    </row>
    <row r="103" spans="2:7" ht="11.25" customHeight="1" x14ac:dyDescent="0.2">
      <c r="B103" s="164"/>
      <c r="C103" s="164"/>
      <c r="D103" s="164"/>
      <c r="E103" s="164"/>
      <c r="F103" s="164"/>
      <c r="G103" s="164"/>
    </row>
    <row r="104" spans="2:7" ht="11.25" customHeight="1" x14ac:dyDescent="0.2">
      <c r="B104" s="164"/>
      <c r="C104" s="164"/>
      <c r="D104" s="164"/>
      <c r="E104" s="164"/>
      <c r="F104" s="164"/>
      <c r="G104" s="164"/>
    </row>
    <row r="105" spans="2:7" ht="11.25" customHeight="1" x14ac:dyDescent="0.2">
      <c r="B105" s="164"/>
      <c r="C105" s="164"/>
      <c r="D105" s="164"/>
      <c r="E105" s="164"/>
      <c r="F105" s="164"/>
      <c r="G105" s="164"/>
    </row>
    <row r="106" spans="2:7" ht="11.25" customHeight="1" x14ac:dyDescent="0.2">
      <c r="B106" s="164"/>
      <c r="C106" s="164"/>
      <c r="D106" s="164"/>
      <c r="E106" s="164"/>
      <c r="F106" s="164"/>
      <c r="G106" s="164"/>
    </row>
    <row r="107" spans="2:7" ht="11.25" customHeight="1" x14ac:dyDescent="0.2">
      <c r="B107" s="164"/>
      <c r="C107" s="164"/>
      <c r="D107" s="164"/>
      <c r="E107" s="164"/>
      <c r="F107" s="164"/>
      <c r="G107" s="164"/>
    </row>
    <row r="108" spans="2:7" ht="11.25" customHeight="1" x14ac:dyDescent="0.2">
      <c r="B108" s="164"/>
      <c r="C108" s="164"/>
      <c r="D108" s="164"/>
      <c r="E108" s="164"/>
      <c r="F108" s="164"/>
      <c r="G108" s="164"/>
    </row>
    <row r="109" spans="2:7" ht="11.25" customHeight="1" x14ac:dyDescent="0.2">
      <c r="B109" s="164"/>
      <c r="C109" s="164"/>
      <c r="D109" s="164"/>
      <c r="E109" s="164"/>
      <c r="F109" s="164"/>
      <c r="G109" s="164"/>
    </row>
    <row r="110" spans="2:7" ht="11.25" customHeight="1" x14ac:dyDescent="0.2">
      <c r="B110" s="164"/>
      <c r="C110" s="164"/>
      <c r="D110" s="164"/>
      <c r="E110" s="164"/>
      <c r="F110" s="164"/>
      <c r="G110" s="164"/>
    </row>
    <row r="111" spans="2:7" ht="11.25" customHeight="1" x14ac:dyDescent="0.2">
      <c r="B111" s="164"/>
      <c r="C111" s="164"/>
      <c r="D111" s="164"/>
      <c r="E111" s="164"/>
      <c r="F111" s="164"/>
      <c r="G111" s="164"/>
    </row>
    <row r="112" spans="2:7" ht="11.25" customHeight="1" x14ac:dyDescent="0.2">
      <c r="B112" s="164"/>
      <c r="C112" s="164"/>
      <c r="D112" s="164"/>
      <c r="E112" s="164"/>
      <c r="F112" s="164"/>
      <c r="G112" s="164"/>
    </row>
    <row r="113" spans="2:7" ht="11.25" customHeight="1" x14ac:dyDescent="0.2">
      <c r="B113" s="164"/>
      <c r="C113" s="164"/>
      <c r="D113" s="164"/>
      <c r="E113" s="164"/>
      <c r="F113" s="164"/>
      <c r="G113" s="164"/>
    </row>
    <row r="114" spans="2:7" ht="11.25" customHeight="1" x14ac:dyDescent="0.2">
      <c r="B114" s="164"/>
      <c r="C114" s="164"/>
      <c r="D114" s="164"/>
      <c r="E114" s="164"/>
      <c r="F114" s="164"/>
      <c r="G114" s="164"/>
    </row>
    <row r="115" spans="2:7" ht="11.25" customHeight="1" x14ac:dyDescent="0.2">
      <c r="B115" s="164"/>
      <c r="C115" s="164"/>
      <c r="D115" s="164"/>
      <c r="E115" s="164"/>
      <c r="F115" s="164"/>
      <c r="G115" s="164"/>
    </row>
    <row r="116" spans="2:7" ht="11.25" customHeight="1" x14ac:dyDescent="0.2">
      <c r="B116" s="164"/>
      <c r="C116" s="164"/>
      <c r="D116" s="164"/>
      <c r="E116" s="164"/>
      <c r="F116" s="164"/>
      <c r="G116" s="164"/>
    </row>
    <row r="117" spans="2:7" ht="11.25" customHeight="1" x14ac:dyDescent="0.2">
      <c r="B117" s="164"/>
      <c r="C117" s="164"/>
      <c r="D117" s="164"/>
      <c r="E117" s="164"/>
      <c r="F117" s="164"/>
      <c r="G117" s="164"/>
    </row>
    <row r="118" spans="2:7" ht="11.25" customHeight="1" x14ac:dyDescent="0.2">
      <c r="B118" s="164"/>
      <c r="C118" s="164"/>
      <c r="D118" s="164"/>
      <c r="E118" s="164"/>
      <c r="F118" s="164"/>
      <c r="G118" s="164"/>
    </row>
    <row r="119" spans="2:7" ht="11.25" customHeight="1" x14ac:dyDescent="0.2">
      <c r="B119" s="164"/>
      <c r="C119" s="164"/>
      <c r="D119" s="164"/>
      <c r="E119" s="164"/>
      <c r="F119" s="164"/>
      <c r="G119" s="164"/>
    </row>
    <row r="120" spans="2:7" ht="11.25" customHeight="1" x14ac:dyDescent="0.2">
      <c r="B120" s="164"/>
      <c r="C120" s="164"/>
      <c r="D120" s="164"/>
      <c r="E120" s="164"/>
      <c r="F120" s="164"/>
      <c r="G120" s="164"/>
    </row>
    <row r="121" spans="2:7" ht="11.25" customHeight="1" x14ac:dyDescent="0.2">
      <c r="B121" s="164"/>
      <c r="C121" s="164"/>
      <c r="D121" s="164"/>
      <c r="E121" s="164"/>
      <c r="F121" s="164"/>
      <c r="G121" s="164"/>
    </row>
    <row r="122" spans="2:7" ht="11.25" customHeight="1" x14ac:dyDescent="0.2">
      <c r="B122" s="164"/>
      <c r="C122" s="164"/>
      <c r="D122" s="164"/>
      <c r="E122" s="164"/>
      <c r="F122" s="164"/>
      <c r="G122" s="164"/>
    </row>
    <row r="123" spans="2:7" ht="11.25" customHeight="1" x14ac:dyDescent="0.2">
      <c r="B123" s="164"/>
      <c r="C123" s="164"/>
      <c r="D123" s="164"/>
      <c r="E123" s="164"/>
      <c r="F123" s="164"/>
      <c r="G123" s="164"/>
    </row>
    <row r="124" spans="2:7" ht="11.25" customHeight="1" x14ac:dyDescent="0.2">
      <c r="B124" s="164"/>
      <c r="C124" s="164"/>
      <c r="D124" s="164"/>
      <c r="E124" s="164"/>
      <c r="F124" s="164"/>
      <c r="G124" s="164"/>
    </row>
    <row r="125" spans="2:7" ht="11.25" customHeight="1" x14ac:dyDescent="0.2">
      <c r="B125" s="164"/>
      <c r="C125" s="164"/>
      <c r="D125" s="164"/>
      <c r="E125" s="164"/>
      <c r="F125" s="164"/>
      <c r="G125" s="164"/>
    </row>
    <row r="126" spans="2:7" ht="11.25" customHeight="1" x14ac:dyDescent="0.2">
      <c r="B126" s="164"/>
      <c r="C126" s="164"/>
      <c r="D126" s="164"/>
      <c r="E126" s="164"/>
      <c r="F126" s="164"/>
      <c r="G126" s="164"/>
    </row>
    <row r="127" spans="2:7" ht="11.25" customHeight="1" x14ac:dyDescent="0.2">
      <c r="B127" s="164"/>
      <c r="C127" s="164"/>
      <c r="D127" s="164"/>
      <c r="E127" s="164"/>
      <c r="F127" s="164"/>
      <c r="G127" s="164"/>
    </row>
    <row r="128" spans="2:7" ht="11.25" customHeight="1" x14ac:dyDescent="0.2">
      <c r="B128" s="164"/>
      <c r="C128" s="164"/>
      <c r="D128" s="164"/>
      <c r="E128" s="164"/>
      <c r="F128" s="164"/>
      <c r="G128" s="164"/>
    </row>
    <row r="129" spans="2:7" ht="11.25" customHeight="1" x14ac:dyDescent="0.2">
      <c r="B129" s="164"/>
      <c r="C129" s="164"/>
      <c r="D129" s="164"/>
      <c r="E129" s="164"/>
      <c r="F129" s="164"/>
      <c r="G129" s="164"/>
    </row>
    <row r="130" spans="2:7" ht="11.25" customHeight="1" x14ac:dyDescent="0.2">
      <c r="B130" s="164"/>
      <c r="C130" s="164"/>
      <c r="D130" s="164"/>
      <c r="E130" s="164"/>
      <c r="F130" s="164"/>
      <c r="G130" s="164"/>
    </row>
    <row r="131" spans="2:7" ht="11.25" customHeight="1" x14ac:dyDescent="0.2">
      <c r="B131" s="164"/>
      <c r="C131" s="164"/>
      <c r="D131" s="164"/>
      <c r="E131" s="164"/>
      <c r="F131" s="164"/>
      <c r="G131" s="164"/>
    </row>
    <row r="132" spans="2:7" ht="11.25" customHeight="1" x14ac:dyDescent="0.2">
      <c r="B132" s="164"/>
      <c r="C132" s="164"/>
      <c r="D132" s="164"/>
      <c r="E132" s="164"/>
      <c r="F132" s="164"/>
      <c r="G132" s="164"/>
    </row>
    <row r="133" spans="2:7" ht="11.25" customHeight="1" x14ac:dyDescent="0.2">
      <c r="B133" s="164"/>
      <c r="C133" s="164"/>
      <c r="D133" s="164"/>
      <c r="E133" s="164"/>
      <c r="F133" s="164"/>
      <c r="G133" s="164"/>
    </row>
    <row r="134" spans="2:7" ht="11.25" customHeight="1" x14ac:dyDescent="0.2">
      <c r="B134" s="164"/>
      <c r="C134" s="164"/>
      <c r="D134" s="164"/>
      <c r="E134" s="164"/>
      <c r="F134" s="164"/>
      <c r="G134" s="164"/>
    </row>
    <row r="135" spans="2:7" ht="11.25" customHeight="1" x14ac:dyDescent="0.2">
      <c r="B135" s="164"/>
      <c r="C135" s="164"/>
      <c r="D135" s="164"/>
      <c r="E135" s="164"/>
      <c r="F135" s="164"/>
      <c r="G135" s="164"/>
    </row>
    <row r="136" spans="2:7" ht="11.25" customHeight="1" x14ac:dyDescent="0.2">
      <c r="B136" s="164"/>
      <c r="C136" s="164"/>
      <c r="D136" s="164"/>
      <c r="E136" s="164"/>
      <c r="F136" s="164"/>
      <c r="G136" s="164"/>
    </row>
    <row r="137" spans="2:7" ht="11.25" customHeight="1" x14ac:dyDescent="0.2">
      <c r="B137" s="164"/>
      <c r="C137" s="164"/>
      <c r="D137" s="164"/>
      <c r="E137" s="164"/>
      <c r="F137" s="164"/>
      <c r="G137" s="164"/>
    </row>
    <row r="138" spans="2:7" ht="11.25" customHeight="1" x14ac:dyDescent="0.2">
      <c r="B138" s="164"/>
      <c r="C138" s="164"/>
      <c r="D138" s="164"/>
      <c r="E138" s="164"/>
      <c r="F138" s="164"/>
      <c r="G138" s="164"/>
    </row>
    <row r="139" spans="2:7" ht="11.25" customHeight="1" x14ac:dyDescent="0.2">
      <c r="B139" s="164"/>
      <c r="C139" s="164"/>
      <c r="D139" s="164"/>
      <c r="E139" s="164"/>
      <c r="F139" s="164"/>
      <c r="G139" s="164"/>
    </row>
    <row r="140" spans="2:7" ht="11.25" customHeight="1" x14ac:dyDescent="0.2">
      <c r="B140" s="164"/>
      <c r="C140" s="164"/>
      <c r="D140" s="164"/>
      <c r="E140" s="164"/>
      <c r="F140" s="164"/>
      <c r="G140" s="164"/>
    </row>
    <row r="141" spans="2:7" ht="11.25" customHeight="1" x14ac:dyDescent="0.2">
      <c r="B141" s="164"/>
      <c r="C141" s="164"/>
      <c r="D141" s="164"/>
      <c r="E141" s="164"/>
      <c r="F141" s="164"/>
      <c r="G141" s="164"/>
    </row>
    <row r="142" spans="2:7" ht="11.25" customHeight="1" x14ac:dyDescent="0.2">
      <c r="B142" s="164"/>
      <c r="C142" s="164"/>
      <c r="D142" s="164"/>
      <c r="E142" s="164"/>
      <c r="F142" s="164"/>
      <c r="G142" s="164"/>
    </row>
    <row r="143" spans="2:7" ht="11.25" customHeight="1" x14ac:dyDescent="0.2">
      <c r="B143" s="164"/>
      <c r="C143" s="164"/>
      <c r="D143" s="164"/>
      <c r="E143" s="164"/>
      <c r="F143" s="164"/>
      <c r="G143" s="164"/>
    </row>
    <row r="144" spans="2:7" ht="11.25" customHeight="1" x14ac:dyDescent="0.2">
      <c r="B144" s="164"/>
      <c r="C144" s="164"/>
      <c r="D144" s="164"/>
      <c r="E144" s="164"/>
      <c r="F144" s="164"/>
      <c r="G144" s="164"/>
    </row>
    <row r="145" spans="2:7" ht="11.25" customHeight="1" x14ac:dyDescent="0.2">
      <c r="B145" s="164"/>
      <c r="C145" s="164"/>
      <c r="D145" s="164"/>
      <c r="E145" s="164"/>
      <c r="F145" s="164"/>
      <c r="G145" s="164"/>
    </row>
    <row r="146" spans="2:7" ht="11.25" customHeight="1" x14ac:dyDescent="0.2">
      <c r="B146" s="164"/>
      <c r="C146" s="164"/>
      <c r="D146" s="164"/>
      <c r="E146" s="164"/>
      <c r="F146" s="164"/>
      <c r="G146" s="164"/>
    </row>
    <row r="147" spans="2:7" ht="11.25" customHeight="1" x14ac:dyDescent="0.2">
      <c r="B147" s="164"/>
      <c r="C147" s="164"/>
      <c r="D147" s="164"/>
      <c r="E147" s="164"/>
      <c r="F147" s="164"/>
      <c r="G147" s="164"/>
    </row>
    <row r="148" spans="2:7" ht="11.25" customHeight="1" x14ac:dyDescent="0.2">
      <c r="B148" s="164"/>
      <c r="C148" s="164"/>
      <c r="D148" s="164"/>
      <c r="E148" s="164"/>
      <c r="F148" s="164"/>
      <c r="G148" s="164"/>
    </row>
    <row r="149" spans="2:7" ht="11.25" customHeight="1" x14ac:dyDescent="0.2">
      <c r="B149" s="164"/>
      <c r="C149" s="164"/>
      <c r="D149" s="164"/>
      <c r="E149" s="164"/>
      <c r="F149" s="164"/>
      <c r="G149" s="164"/>
    </row>
    <row r="150" spans="2:7" ht="11.25" customHeight="1" x14ac:dyDescent="0.2">
      <c r="B150" s="164"/>
      <c r="C150" s="164"/>
      <c r="D150" s="164"/>
      <c r="E150" s="164"/>
      <c r="F150" s="164"/>
      <c r="G150" s="164"/>
    </row>
    <row r="151" spans="2:7" ht="11.25" customHeight="1" x14ac:dyDescent="0.2">
      <c r="B151" s="164"/>
      <c r="C151" s="164"/>
      <c r="D151" s="164"/>
      <c r="E151" s="164"/>
      <c r="F151" s="164"/>
      <c r="G151" s="164"/>
    </row>
    <row r="152" spans="2:7" ht="11.25" customHeight="1" x14ac:dyDescent="0.2">
      <c r="B152" s="164"/>
      <c r="C152" s="164"/>
      <c r="D152" s="164"/>
      <c r="E152" s="164"/>
      <c r="F152" s="164"/>
      <c r="G152" s="164"/>
    </row>
    <row r="153" spans="2:7" ht="11.25" customHeight="1" x14ac:dyDescent="0.2">
      <c r="B153" s="164"/>
      <c r="C153" s="164"/>
      <c r="D153" s="164"/>
      <c r="E153" s="164"/>
      <c r="F153" s="164"/>
      <c r="G153" s="164"/>
    </row>
    <row r="154" spans="2:7" ht="11.25" customHeight="1" x14ac:dyDescent="0.2">
      <c r="B154" s="164"/>
      <c r="C154" s="164"/>
      <c r="D154" s="164"/>
      <c r="E154" s="164"/>
      <c r="F154" s="164"/>
      <c r="G154" s="164"/>
    </row>
    <row r="155" spans="2:7" ht="11.25" customHeight="1" x14ac:dyDescent="0.2">
      <c r="B155" s="164"/>
      <c r="C155" s="164"/>
      <c r="D155" s="164"/>
      <c r="E155" s="164"/>
      <c r="F155" s="164"/>
      <c r="G155" s="164"/>
    </row>
    <row r="156" spans="2:7" ht="11.25" customHeight="1" x14ac:dyDescent="0.2">
      <c r="B156" s="164"/>
      <c r="C156" s="164"/>
      <c r="D156" s="164"/>
      <c r="E156" s="164"/>
      <c r="F156" s="164"/>
      <c r="G156" s="164"/>
    </row>
    <row r="157" spans="2:7" ht="11.25" customHeight="1" x14ac:dyDescent="0.2">
      <c r="B157" s="164"/>
      <c r="C157" s="164"/>
      <c r="D157" s="164"/>
      <c r="E157" s="164"/>
      <c r="F157" s="164"/>
      <c r="G157" s="164"/>
    </row>
    <row r="158" spans="2:7" ht="11.25" customHeight="1" x14ac:dyDescent="0.2">
      <c r="B158" s="164"/>
      <c r="C158" s="164"/>
      <c r="D158" s="164"/>
      <c r="E158" s="164"/>
      <c r="F158" s="164"/>
      <c r="G158" s="164"/>
    </row>
    <row r="159" spans="2:7" ht="11.25" customHeight="1" x14ac:dyDescent="0.2">
      <c r="B159" s="164"/>
      <c r="C159" s="164"/>
      <c r="D159" s="164"/>
      <c r="E159" s="164"/>
      <c r="F159" s="164"/>
      <c r="G159" s="164"/>
    </row>
    <row r="160" spans="2:7" ht="11.25" customHeight="1" x14ac:dyDescent="0.2">
      <c r="B160" s="164"/>
      <c r="C160" s="164"/>
      <c r="D160" s="164"/>
      <c r="E160" s="164"/>
      <c r="F160" s="164"/>
      <c r="G160" s="164"/>
    </row>
    <row r="161" spans="2:7" ht="11.25" customHeight="1" x14ac:dyDescent="0.2">
      <c r="B161" s="164"/>
      <c r="C161" s="164"/>
      <c r="D161" s="164"/>
      <c r="E161" s="164"/>
      <c r="F161" s="164"/>
      <c r="G161" s="164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Uva de mesa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2022-07-07T12:29:04Z</dcterms:modified>
</cp:coreProperties>
</file>