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linasa\OneDrive - INDAP\FINANCIERO 2020-2021 (1)\Fichas\2022\Valparaíso 2022\Actualizadas al 22.06.2022\Los Andes\"/>
    </mc:Choice>
  </mc:AlternateContent>
  <bookViews>
    <workbookView xWindow="0" yWindow="0" windowWidth="23040" windowHeight="8616" firstSheet="2" activeTab="3"/>
  </bookViews>
  <sheets>
    <sheet name="Red Globe" sheetId="2" r:id="rId1"/>
    <sheet name="Thompson" sheetId="1" r:id="rId2"/>
    <sheet name="Red Globe junio" sheetId="3" r:id="rId3"/>
    <sheet name="Thomson junio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9" i="4" l="1"/>
  <c r="C89" i="4"/>
  <c r="G68" i="4"/>
  <c r="G67" i="4"/>
  <c r="G66" i="4"/>
  <c r="G65" i="4"/>
  <c r="G64" i="4"/>
  <c r="G69" i="4" s="1"/>
  <c r="C92" i="4" s="1"/>
  <c r="G59" i="4"/>
  <c r="G58" i="4"/>
  <c r="G57" i="4"/>
  <c r="G60" i="4" s="1"/>
  <c r="C91" i="4" s="1"/>
  <c r="G53" i="4"/>
  <c r="C90" i="4" s="1"/>
  <c r="G52" i="4"/>
  <c r="G51" i="4"/>
  <c r="G50" i="4"/>
  <c r="G49" i="4"/>
  <c r="G48" i="4"/>
  <c r="G47" i="4"/>
  <c r="G46" i="4"/>
  <c r="G37" i="4"/>
  <c r="C88" i="4" s="1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12" i="4"/>
  <c r="G74" i="4" s="1"/>
  <c r="D98" i="3"/>
  <c r="C88" i="3"/>
  <c r="G67" i="3"/>
  <c r="G66" i="3"/>
  <c r="G65" i="3"/>
  <c r="G68" i="3" s="1"/>
  <c r="C91" i="3" s="1"/>
  <c r="G64" i="3"/>
  <c r="G63" i="3"/>
  <c r="G58" i="3"/>
  <c r="G57" i="3"/>
  <c r="G56" i="3"/>
  <c r="G59" i="3" s="1"/>
  <c r="C90" i="3" s="1"/>
  <c r="G51" i="3"/>
  <c r="G52" i="3" s="1"/>
  <c r="C89" i="3" s="1"/>
  <c r="G50" i="3"/>
  <c r="G49" i="3"/>
  <c r="G48" i="3"/>
  <c r="G47" i="3"/>
  <c r="G46" i="3"/>
  <c r="G45" i="3"/>
  <c r="G35" i="3"/>
  <c r="G34" i="3"/>
  <c r="G33" i="3"/>
  <c r="G32" i="3"/>
  <c r="G31" i="3"/>
  <c r="G30" i="3"/>
  <c r="G29" i="3"/>
  <c r="G28" i="3"/>
  <c r="G27" i="3"/>
  <c r="G36" i="3" s="1"/>
  <c r="G26" i="3"/>
  <c r="G25" i="3"/>
  <c r="G24" i="3"/>
  <c r="G23" i="3"/>
  <c r="G22" i="3"/>
  <c r="G21" i="3"/>
  <c r="G12" i="3"/>
  <c r="G73" i="3" s="1"/>
  <c r="G71" i="4" l="1"/>
  <c r="G72" i="4" s="1"/>
  <c r="G70" i="3"/>
  <c r="G71" i="3" s="1"/>
  <c r="C87" i="3"/>
  <c r="D99" i="1"/>
  <c r="G37" i="1"/>
  <c r="G27" i="1"/>
  <c r="D98" i="2"/>
  <c r="G32" i="2"/>
  <c r="G12" i="2"/>
  <c r="G73" i="2" s="1"/>
  <c r="G12" i="1"/>
  <c r="G58" i="1"/>
  <c r="G65" i="1"/>
  <c r="G66" i="1"/>
  <c r="G67" i="1"/>
  <c r="G68" i="1"/>
  <c r="G64" i="1"/>
  <c r="G49" i="1"/>
  <c r="G48" i="1"/>
  <c r="G47" i="1"/>
  <c r="G28" i="1"/>
  <c r="G26" i="1"/>
  <c r="G73" i="4" l="1"/>
  <c r="C93" i="4"/>
  <c r="C93" i="3"/>
  <c r="D87" i="3"/>
  <c r="G72" i="3"/>
  <c r="C92" i="3"/>
  <c r="G69" i="1"/>
  <c r="C94" i="4" l="1"/>
  <c r="E100" i="4"/>
  <c r="D100" i="4"/>
  <c r="C100" i="4"/>
  <c r="G75" i="4"/>
  <c r="D91" i="3"/>
  <c r="D93" i="3" s="1"/>
  <c r="D89" i="3"/>
  <c r="D90" i="3"/>
  <c r="D92" i="3"/>
  <c r="C99" i="3"/>
  <c r="E99" i="3"/>
  <c r="D99" i="3"/>
  <c r="G74" i="3"/>
  <c r="G51" i="2"/>
  <c r="G50" i="2"/>
  <c r="G35" i="2"/>
  <c r="G26" i="2"/>
  <c r="G24" i="2"/>
  <c r="G22" i="2"/>
  <c r="G64" i="2"/>
  <c r="G65" i="2"/>
  <c r="G66" i="2"/>
  <c r="G67" i="2"/>
  <c r="G63" i="2"/>
  <c r="G49" i="2"/>
  <c r="G48" i="2"/>
  <c r="G34" i="2"/>
  <c r="G33" i="2"/>
  <c r="G31" i="2"/>
  <c r="G30" i="2"/>
  <c r="C88" i="2"/>
  <c r="G58" i="2"/>
  <c r="G57" i="2"/>
  <c r="G56" i="2"/>
  <c r="G47" i="2"/>
  <c r="G46" i="2"/>
  <c r="G45" i="2"/>
  <c r="G29" i="2"/>
  <c r="G28" i="2"/>
  <c r="G27" i="2"/>
  <c r="G25" i="2"/>
  <c r="G23" i="2"/>
  <c r="G21" i="2"/>
  <c r="D92" i="4" l="1"/>
  <c r="D91" i="4"/>
  <c r="D90" i="4"/>
  <c r="D88" i="4"/>
  <c r="D93" i="4"/>
  <c r="G36" i="2"/>
  <c r="G68" i="2"/>
  <c r="C91" i="2" s="1"/>
  <c r="G59" i="2"/>
  <c r="C90" i="2" s="1"/>
  <c r="G52" i="2"/>
  <c r="C89" i="2" s="1"/>
  <c r="D94" i="4" l="1"/>
  <c r="G70" i="2"/>
  <c r="G71" i="2" s="1"/>
  <c r="G72" i="2" s="1"/>
  <c r="C87" i="2"/>
  <c r="E99" i="2" l="1"/>
  <c r="D99" i="2"/>
  <c r="G74" i="2"/>
  <c r="C92" i="2"/>
  <c r="C93" i="2" s="1"/>
  <c r="C99" i="2" l="1"/>
  <c r="D89" i="2"/>
  <c r="D91" i="2"/>
  <c r="D90" i="2"/>
  <c r="D87" i="2"/>
  <c r="D92" i="2"/>
  <c r="D93" i="2" l="1"/>
  <c r="G50" i="1" l="1"/>
  <c r="G51" i="1"/>
  <c r="G52" i="1"/>
  <c r="G46" i="1"/>
  <c r="G59" i="1"/>
  <c r="G57" i="1"/>
  <c r="G60" i="1" s="1"/>
  <c r="G36" i="1"/>
  <c r="G22" i="1"/>
  <c r="G23" i="1"/>
  <c r="G24" i="1"/>
  <c r="G25" i="1"/>
  <c r="G29" i="1"/>
  <c r="G30" i="1"/>
  <c r="G31" i="1"/>
  <c r="G32" i="1"/>
  <c r="G33" i="1"/>
  <c r="G34" i="1"/>
  <c r="G35" i="1"/>
  <c r="G21" i="1"/>
  <c r="G53" i="1" l="1"/>
  <c r="C90" i="1"/>
  <c r="C91" i="1"/>
  <c r="C92" i="1"/>
  <c r="C88" i="1" l="1"/>
  <c r="G71" i="1"/>
  <c r="G72" i="1" s="1"/>
  <c r="G73" i="1" s="1"/>
  <c r="D100" i="1" s="1"/>
  <c r="C89" i="1"/>
  <c r="G74" i="1"/>
  <c r="C93" i="1" l="1"/>
  <c r="C94" i="1" l="1"/>
  <c r="D88" i="1" s="1"/>
  <c r="C100" i="1" l="1"/>
  <c r="E100" i="1"/>
  <c r="G75" i="1"/>
  <c r="D93" i="1"/>
  <c r="D91" i="1"/>
  <c r="D92" i="1"/>
  <c r="D90" i="1"/>
  <c r="D94" i="1" l="1"/>
</calcChain>
</file>

<file path=xl/sharedStrings.xml><?xml version="1.0" encoding="utf-8"?>
<sst xmlns="http://schemas.openxmlformats.org/spreadsheetml/2006/main" count="750" uniqueCount="152">
  <si>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</si>
  <si>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</si>
  <si>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</si>
  <si>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</si>
  <si>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</si>
  <si>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</si>
  <si>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</si>
  <si>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</si>
  <si>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</si>
  <si>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</si>
  <si>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</si>
  <si>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</si>
  <si>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</si>
  <si>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</si>
  <si>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</si>
  <si>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</si>
  <si>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</si>
  <si>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</si>
  <si>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</si>
  <si>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</si>
  <si>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</si>
  <si>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</si>
  <si>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</si>
  <si>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</si>
  <si>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</si>
  <si>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</si>
  <si>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</si>
  <si>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</si>
  <si>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</si>
  <si>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</si>
  <si>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</si>
  <si>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</si>
  <si>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</si>
  <si>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</si>
  <si>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</si>
  <si>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</si>
  <si>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</si>
  <si>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</si>
  <si>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</si>
  <si>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</si>
  <si>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</si>
  <si>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</si>
  <si>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</si>
  <si>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</si>
  <si>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</si>
  <si>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</si>
  <si>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</si>
  <si>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</si>
  <si>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</si>
  <si>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</si>
  <si>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</si>
  <si>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</si>
  <si>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</si>
  <si>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</si>
  <si>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</si>
  <si>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</si>
  <si>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PRECIO ESPERADO ($/Unidades)</t>
  </si>
  <si>
    <t>ESCENARIOS COSTO UNITARIO  ($/unidades)</t>
  </si>
  <si>
    <t>UVA DE MESA</t>
  </si>
  <si>
    <t xml:space="preserve">N° PLANTAS </t>
  </si>
  <si>
    <t>Ha</t>
  </si>
  <si>
    <t xml:space="preserve">APLICACIÓN DE GUANO </t>
  </si>
  <si>
    <t xml:space="preserve">PINTADO CORTE PODA </t>
  </si>
  <si>
    <t>AMARRA CARGADORES</t>
  </si>
  <si>
    <t xml:space="preserve">REAMONTONADO DE SARMIENTOS </t>
  </si>
  <si>
    <t xml:space="preserve">DESBROTA DE VID </t>
  </si>
  <si>
    <t xml:space="preserve">REGULACION DE CARGA </t>
  </si>
  <si>
    <t>ARREGLO DE RACIMOS RED GLOBE</t>
  </si>
  <si>
    <t xml:space="preserve">FITOSANITARIOS </t>
  </si>
  <si>
    <t xml:space="preserve">SEPTIEMBRE-MARZO </t>
  </si>
  <si>
    <t>GUANOS / COMPOST</t>
  </si>
  <si>
    <t>M3</t>
  </si>
  <si>
    <t xml:space="preserve">PICADO DE SARMIENTOS </t>
  </si>
  <si>
    <t xml:space="preserve">APLICACIÓN DE HERBICIDAS </t>
  </si>
  <si>
    <t>OCTUBRE-NOVIEMBRE</t>
  </si>
  <si>
    <t xml:space="preserve">APLICACIÓN NEBULIZADORA </t>
  </si>
  <si>
    <t>SEPTIEMBRE-DICIEMBRE</t>
  </si>
  <si>
    <t>MELGADURA</t>
  </si>
  <si>
    <t>SEPTIEMBRE</t>
  </si>
  <si>
    <t>RASTRAJE</t>
  </si>
  <si>
    <t>SUBSOLADO</t>
  </si>
  <si>
    <t xml:space="preserve">APLICACIÓN HORMONAS </t>
  </si>
  <si>
    <t>COSTO ELECTRICIDAD/DIESEL</t>
  </si>
  <si>
    <t>ARRIENDO</t>
  </si>
  <si>
    <t>TEMPORADA</t>
  </si>
  <si>
    <t>ENERO-DICIEMBRE</t>
  </si>
  <si>
    <t>PAGO AGUA CANAL</t>
  </si>
  <si>
    <t xml:space="preserve">MARZO </t>
  </si>
  <si>
    <t>AGUA POTABLE</t>
  </si>
  <si>
    <t>TRANSPORTES Y OTROS</t>
  </si>
  <si>
    <t>RENDIMIENTO (Kg/ha)</t>
  </si>
  <si>
    <t>Cajas (20 kg)</t>
  </si>
  <si>
    <t>SEPTIEMBRE-MARZO</t>
  </si>
  <si>
    <t>JUNIO</t>
  </si>
  <si>
    <t>FERTILIZANTES</t>
  </si>
  <si>
    <t>MES</t>
  </si>
  <si>
    <t>SEPTIEMBRE-ABRIL</t>
  </si>
  <si>
    <t>VIAJES</t>
  </si>
  <si>
    <t>CAJA DE 20 KG</t>
  </si>
  <si>
    <t>PRECIO ESPERADO ($/Caja)</t>
  </si>
  <si>
    <t>$/Ha/Temporada</t>
  </si>
  <si>
    <t>RENDIMIENTO (Kg./ha)</t>
  </si>
  <si>
    <t>MARZO</t>
  </si>
  <si>
    <t>AGOSTO</t>
  </si>
  <si>
    <t>NOVIEMBRE</t>
  </si>
  <si>
    <t>JILIO</t>
  </si>
  <si>
    <t>AOSTO</t>
  </si>
  <si>
    <t>AGOSTO-JULIO</t>
  </si>
  <si>
    <t>NOVIEMBRE-DICIEMBRE</t>
  </si>
  <si>
    <t>ENERO-MARZO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</si>
  <si>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</si>
  <si>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</si>
  <si>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pesimista</t>
  </si>
  <si>
    <t>normal</t>
  </si>
  <si>
    <t>optimista</t>
  </si>
  <si>
    <t xml:space="preserve">pesimista </t>
  </si>
  <si>
    <t>Costo unitario ($/ Kg.) (*)</t>
  </si>
  <si>
    <t>Rendimiento  (Kilos/hà)</t>
  </si>
  <si>
    <t>PODA-LIMPIADO Y BAJADO DE SARMIENTO</t>
  </si>
  <si>
    <t>OCTUBRE</t>
  </si>
  <si>
    <t>ENERO</t>
  </si>
  <si>
    <t>DESTOLONADO</t>
  </si>
  <si>
    <t>ANILLADO</t>
  </si>
  <si>
    <t>COLOCACIÓN DE PAPEL</t>
  </si>
  <si>
    <t>RIEGOS</t>
  </si>
  <si>
    <t>CAOSECHA DE RED GLOBE</t>
  </si>
  <si>
    <t>FERTILIZACIÓN</t>
  </si>
  <si>
    <t>OTROS (limpia Asequia, reparaciones varias)</t>
  </si>
  <si>
    <t>RED GLOBE</t>
  </si>
  <si>
    <t>VALPARAÍSO</t>
  </si>
  <si>
    <t>MEDIO</t>
  </si>
  <si>
    <t>LOS ANDES</t>
  </si>
  <si>
    <t>SAN ESTEBAN</t>
  </si>
  <si>
    <t>EXPORTACIÓN</t>
  </si>
  <si>
    <t>FEBRERO-MARZO</t>
  </si>
  <si>
    <t>SEQUIA-HELADAS</t>
  </si>
  <si>
    <t>TAREA</t>
  </si>
  <si>
    <t>THOMPSON</t>
  </si>
  <si>
    <t>SEQUÍA-HELADAS</t>
  </si>
  <si>
    <t>MANTENCIÓN</t>
  </si>
  <si>
    <t>TOTAL</t>
  </si>
  <si>
    <t>CAJAS (20 KG.)</t>
  </si>
  <si>
    <t>HA</t>
  </si>
  <si>
    <t>COSECHA DE RED GLOBE</t>
  </si>
  <si>
    <t>Costo unitario ($/HA.) (*)</t>
  </si>
  <si>
    <t>Rendimiento  (KG./hà)</t>
  </si>
  <si>
    <t>JM</t>
  </si>
  <si>
    <r>
      <rPr>
        <u/>
        <sz val="8"/>
        <color rgb="FF000000"/>
        <rFont val="Arial Narrow"/>
        <family val="2"/>
      </rPr>
      <t>Fuente</t>
    </r>
    <r>
      <rPr>
        <sz val="8"/>
        <color rgb="FF000000"/>
        <rFont val="Arial Narrow"/>
        <family val="2"/>
      </rPr>
      <t>: INDAP</t>
    </r>
  </si>
  <si>
    <r>
      <rPr>
        <b/>
        <u/>
        <sz val="8"/>
        <color rgb="FF000000"/>
        <rFont val="Arial Narrow"/>
        <family val="2"/>
      </rPr>
      <t>Notas</t>
    </r>
    <r>
      <rPr>
        <b/>
        <sz val="8"/>
        <color rgb="FF000000"/>
        <rFont val="Arial Narrow"/>
        <family val="2"/>
      </rPr>
      <t>:</t>
    </r>
  </si>
  <si>
    <t>ARREGLO DE RACIMOS THOMPSON</t>
  </si>
  <si>
    <t>-</t>
  </si>
  <si>
    <t>COSECHA DE THOMPSON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</si>
</sst>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rgb="FFFFFFFF"/>
      <name val="Arial Narrow"/>
      <family val="2"/>
    </font>
    <font>
      <sz val="8"/>
      <color rgb="FF000000"/>
      <name val="Arial Narrow"/>
      <family val="2"/>
    </font>
    <font>
      <sz val="8"/>
      <color rgb="FFFFFFFF"/>
      <name val="Arial Narrow"/>
      <family val="2"/>
    </font>
    <font>
      <sz val="11"/>
      <color rgb="FF000000"/>
      <name val="Calibri"/>
      <family val="2"/>
    </font>
    <font>
      <b/>
      <i/>
      <sz val="8"/>
      <color rgb="FFFFFFFF"/>
      <name val="Arial Narrow"/>
      <family val="2"/>
    </font>
    <font>
      <u/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u/>
      <sz val="8"/>
      <color rgb="FF000000"/>
      <name val="Arial Narrow"/>
      <family val="2"/>
    </font>
    <font>
      <b/>
      <sz val="8"/>
      <color rgb="FFFEFEFE"/>
      <name val="Arial Narrow"/>
      <family val="2"/>
    </font>
    <font>
      <sz val="7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auto="1"/>
      </patternFill>
    </fill>
    <fill>
      <patternFill patternType="solid">
        <fgColor rgb="FFD8D8D8"/>
        <bgColor auto="1"/>
      </patternFill>
    </fill>
    <fill>
      <patternFill patternType="solid">
        <fgColor rgb="FFD9D9D9"/>
        <bgColor rgb="FF000000"/>
      </patternFill>
    </fill>
  </fills>
  <borders count="10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7F7F7F"/>
      </right>
      <top style="thin">
        <color rgb="FFAAAAAA"/>
      </top>
      <bottom style="thin">
        <color rgb="FFAAAAAA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AAAAA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7F7F7F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/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 applyNumberFormat="0" applyFill="0" applyBorder="0" applyProtection="0"/>
    <xf numFmtId="0" fontId="4" fillId="0" borderId="20"/>
  </cellStyleXfs>
  <cellXfs count="35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0" fontId="0" fillId="2" borderId="10" xfId="0" applyFont="1" applyFill="1" applyBorder="1" applyAlignment="1"/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3" fillId="2" borderId="20" xfId="0" applyFont="1" applyFill="1" applyBorder="1" applyAlignment="1"/>
    <xf numFmtId="0" fontId="0" fillId="2" borderId="22" xfId="0" applyFont="1" applyFill="1" applyBorder="1" applyAlignment="1"/>
    <xf numFmtId="49" fontId="3" fillId="2" borderId="20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166" fontId="1" fillId="2" borderId="6" xfId="0" applyNumberFormat="1" applyFont="1" applyFill="1" applyBorder="1" applyAlignment="1">
      <alignment horizontal="right" wrapText="1"/>
    </xf>
    <xf numFmtId="0" fontId="1" fillId="2" borderId="6" xfId="0" applyNumberFormat="1" applyFont="1" applyFill="1" applyBorder="1" applyAlignment="1">
      <alignment horizontal="center" wrapText="1"/>
    </xf>
    <xf numFmtId="49" fontId="1" fillId="2" borderId="51" xfId="0" applyNumberFormat="1" applyFont="1" applyFill="1" applyBorder="1" applyAlignment="1">
      <alignment horizontal="center"/>
    </xf>
    <xf numFmtId="0" fontId="1" fillId="2" borderId="51" xfId="0" applyFont="1" applyFill="1" applyBorder="1" applyAlignment="1">
      <alignment horizontal="center"/>
    </xf>
    <xf numFmtId="0" fontId="1" fillId="2" borderId="51" xfId="0" applyNumberFormat="1" applyFont="1" applyFill="1" applyBorder="1" applyAlignment="1">
      <alignment horizontal="center"/>
    </xf>
    <xf numFmtId="3" fontId="1" fillId="2" borderId="51" xfId="0" applyNumberFormat="1" applyFont="1" applyFill="1" applyBorder="1" applyAlignment="1">
      <alignment horizontal="center"/>
    </xf>
    <xf numFmtId="0" fontId="1" fillId="2" borderId="51" xfId="0" applyFont="1" applyFill="1" applyBorder="1" applyAlignment="1">
      <alignment horizontal="center" vertical="center" wrapText="1"/>
    </xf>
    <xf numFmtId="49" fontId="1" fillId="2" borderId="5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1" fillId="2" borderId="6" xfId="0" applyNumberFormat="1" applyFont="1" applyFill="1" applyBorder="1" applyAlignment="1">
      <alignment horizontal="right"/>
    </xf>
    <xf numFmtId="0" fontId="3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1" fillId="2" borderId="6" xfId="0" applyNumberFormat="1" applyFont="1" applyFill="1" applyBorder="1" applyAlignment="1">
      <alignment horizontal="right" vertical="center" wrapText="1"/>
    </xf>
    <xf numFmtId="3" fontId="0" fillId="0" borderId="0" xfId="0" applyNumberFormat="1" applyFont="1" applyAlignment="1"/>
    <xf numFmtId="3" fontId="1" fillId="2" borderId="6" xfId="0" applyNumberFormat="1" applyFont="1" applyFill="1" applyBorder="1" applyAlignment="1">
      <alignment horizontal="center" wrapText="1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wrapText="1"/>
    </xf>
    <xf numFmtId="3" fontId="1" fillId="2" borderId="6" xfId="0" applyNumberFormat="1" applyFont="1" applyFill="1" applyBorder="1" applyAlignment="1">
      <alignment horizontal="right"/>
    </xf>
    <xf numFmtId="49" fontId="5" fillId="2" borderId="51" xfId="0" applyNumberFormat="1" applyFont="1" applyFill="1" applyBorder="1" applyAlignment="1">
      <alignment horizontal="left" vertical="center" wrapText="1"/>
    </xf>
    <xf numFmtId="49" fontId="5" fillId="2" borderId="51" xfId="0" applyNumberFormat="1" applyFont="1" applyFill="1" applyBorder="1" applyAlignment="1">
      <alignment horizontal="left"/>
    </xf>
    <xf numFmtId="49" fontId="1" fillId="2" borderId="51" xfId="0" applyNumberFormat="1" applyFont="1" applyFill="1" applyBorder="1" applyAlignment="1">
      <alignment horizontal="left" vertical="center" wrapText="1"/>
    </xf>
    <xf numFmtId="3" fontId="1" fillId="2" borderId="51" xfId="0" applyNumberFormat="1" applyFont="1" applyFill="1" applyBorder="1" applyAlignment="1">
      <alignment horizontal="center" vertical="center"/>
    </xf>
    <xf numFmtId="3" fontId="1" fillId="0" borderId="51" xfId="0" applyNumberFormat="1" applyFont="1" applyFill="1" applyBorder="1" applyAlignment="1">
      <alignment horizontal="center"/>
    </xf>
    <xf numFmtId="49" fontId="1" fillId="2" borderId="51" xfId="0" applyNumberFormat="1" applyFont="1" applyFill="1" applyBorder="1" applyAlignment="1">
      <alignment horizontal="center" wrapText="1"/>
    </xf>
    <xf numFmtId="0" fontId="6" fillId="0" borderId="0" xfId="0" applyNumberFormat="1" applyFont="1" applyAlignment="1"/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166" fontId="1" fillId="0" borderId="6" xfId="0" applyNumberFormat="1" applyFont="1" applyFill="1" applyBorder="1" applyAlignment="1">
      <alignment horizontal="right"/>
    </xf>
    <xf numFmtId="166" fontId="1" fillId="0" borderId="6" xfId="0" applyNumberFormat="1" applyFont="1" applyFill="1" applyBorder="1" applyAlignment="1">
      <alignment horizontal="right" wrapText="1"/>
    </xf>
    <xf numFmtId="3" fontId="1" fillId="2" borderId="5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horizontal="center" wrapText="1"/>
    </xf>
    <xf numFmtId="3" fontId="1" fillId="0" borderId="6" xfId="0" applyNumberFormat="1" applyFont="1" applyFill="1" applyBorder="1" applyAlignment="1">
      <alignment horizontal="center" wrapText="1"/>
    </xf>
    <xf numFmtId="1" fontId="1" fillId="0" borderId="6" xfId="0" applyNumberFormat="1" applyFont="1" applyFill="1" applyBorder="1" applyAlignment="1">
      <alignment horizontal="center" wrapText="1"/>
    </xf>
    <xf numFmtId="49" fontId="1" fillId="2" borderId="6" xfId="0" applyNumberFormat="1" applyFont="1" applyFill="1" applyBorder="1" applyAlignment="1">
      <alignment wrapText="1"/>
    </xf>
    <xf numFmtId="0" fontId="2" fillId="2" borderId="20" xfId="0" applyFont="1" applyFill="1" applyBorder="1" applyAlignment="1">
      <alignment vertical="center"/>
    </xf>
    <xf numFmtId="49" fontId="8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0" fontId="1" fillId="0" borderId="0" xfId="0" applyNumberFormat="1" applyFont="1" applyAlignment="1"/>
    <xf numFmtId="17" fontId="9" fillId="0" borderId="58" xfId="1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horizontal="right"/>
    </xf>
    <xf numFmtId="49" fontId="8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/>
    <xf numFmtId="3" fontId="1" fillId="2" borderId="12" xfId="0" applyNumberFormat="1" applyFont="1" applyFill="1" applyBorder="1" applyAlignment="1">
      <alignment horizontal="right"/>
    </xf>
    <xf numFmtId="49" fontId="8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8" fillId="3" borderId="15" xfId="0" applyNumberFormat="1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3" fontId="1" fillId="2" borderId="18" xfId="0" applyNumberFormat="1" applyFont="1" applyFill="1" applyBorder="1" applyAlignment="1">
      <alignment horizontal="right"/>
    </xf>
    <xf numFmtId="49" fontId="8" fillId="3" borderId="13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 wrapText="1"/>
    </xf>
    <xf numFmtId="49" fontId="8" fillId="3" borderId="52" xfId="0" applyNumberFormat="1" applyFont="1" applyFill="1" applyBorder="1" applyAlignment="1">
      <alignment horizontal="center" vertical="center" wrapText="1"/>
    </xf>
    <xf numFmtId="49" fontId="8" fillId="3" borderId="52" xfId="0" applyNumberFormat="1" applyFont="1" applyFill="1" applyBorder="1" applyAlignment="1">
      <alignment horizontal="right" vertical="center" wrapText="1"/>
    </xf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horizontal="center" vertical="center"/>
    </xf>
    <xf numFmtId="0" fontId="1" fillId="2" borderId="53" xfId="0" applyFont="1" applyFill="1" applyBorder="1" applyAlignment="1"/>
    <xf numFmtId="0" fontId="1" fillId="2" borderId="54" xfId="0" applyFont="1" applyFill="1" applyBorder="1" applyAlignment="1"/>
    <xf numFmtId="0" fontId="1" fillId="2" borderId="54" xfId="0" applyFont="1" applyFill="1" applyBorder="1" applyAlignment="1">
      <alignment horizontal="center"/>
    </xf>
    <xf numFmtId="3" fontId="1" fillId="2" borderId="54" xfId="0" applyNumberFormat="1" applyFont="1" applyFill="1" applyBorder="1" applyAlignment="1"/>
    <xf numFmtId="3" fontId="1" fillId="2" borderId="54" xfId="0" applyNumberFormat="1" applyFont="1" applyFill="1" applyBorder="1" applyAlignment="1">
      <alignment horizontal="right"/>
    </xf>
    <xf numFmtId="49" fontId="8" fillId="3" borderId="52" xfId="0" applyNumberFormat="1" applyFont="1" applyFill="1" applyBorder="1" applyAlignment="1">
      <alignment horizontal="center" vertical="center"/>
    </xf>
    <xf numFmtId="0" fontId="1" fillId="2" borderId="51" xfId="0" applyFont="1" applyFill="1" applyBorder="1" applyAlignment="1"/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right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3" fontId="1" fillId="2" borderId="23" xfId="0" applyNumberFormat="1" applyFont="1" applyFill="1" applyBorder="1" applyAlignment="1">
      <alignment horizontal="right"/>
    </xf>
    <xf numFmtId="49" fontId="8" fillId="5" borderId="24" xfId="0" applyNumberFormat="1" applyFont="1" applyFill="1" applyBorder="1" applyAlignment="1">
      <alignment vertical="center"/>
    </xf>
    <xf numFmtId="0" fontId="8" fillId="5" borderId="25" xfId="0" applyFont="1" applyFill="1" applyBorder="1" applyAlignment="1">
      <alignment vertical="center"/>
    </xf>
    <xf numFmtId="164" fontId="8" fillId="5" borderId="26" xfId="0" applyNumberFormat="1" applyFont="1" applyFill="1" applyBorder="1" applyAlignment="1">
      <alignment vertical="center"/>
    </xf>
    <xf numFmtId="49" fontId="8" fillId="3" borderId="27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164" fontId="8" fillId="3" borderId="28" xfId="0" applyNumberFormat="1" applyFont="1" applyFill="1" applyBorder="1" applyAlignment="1">
      <alignment vertical="center"/>
    </xf>
    <xf numFmtId="49" fontId="8" fillId="5" borderId="27" xfId="0" applyNumberFormat="1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164" fontId="8" fillId="5" borderId="28" xfId="0" applyNumberFormat="1" applyFont="1" applyFill="1" applyBorder="1" applyAlignment="1">
      <alignment vertical="center"/>
    </xf>
    <xf numFmtId="49" fontId="8" fillId="5" borderId="29" xfId="0" applyNumberFormat="1" applyFont="1" applyFill="1" applyBorder="1" applyAlignment="1">
      <alignment vertical="center"/>
    </xf>
    <xf numFmtId="0" fontId="8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164" fontId="8" fillId="2" borderId="20" xfId="0" applyNumberFormat="1" applyFont="1" applyFill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49" fontId="5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5" fillId="7" borderId="31" xfId="0" applyNumberFormat="1" applyFont="1" applyFill="1" applyBorder="1" applyAlignment="1">
      <alignment vertical="center"/>
    </xf>
    <xf numFmtId="49" fontId="5" fillId="7" borderId="21" xfId="0" applyNumberFormat="1" applyFont="1" applyFill="1" applyBorder="1" applyAlignment="1">
      <alignment horizontal="center" vertical="center"/>
    </xf>
    <xf numFmtId="49" fontId="1" fillId="7" borderId="32" xfId="0" applyNumberFormat="1" applyFont="1" applyFill="1" applyBorder="1" applyAlignment="1">
      <alignment horizontal="center"/>
    </xf>
    <xf numFmtId="49" fontId="5" fillId="2" borderId="33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165" fontId="5" fillId="2" borderId="6" xfId="0" applyNumberFormat="1" applyFont="1" applyFill="1" applyBorder="1" applyAlignment="1">
      <alignment vertical="center"/>
    </xf>
    <xf numFmtId="0" fontId="8" fillId="6" borderId="20" xfId="0" applyFont="1" applyFill="1" applyBorder="1" applyAlignment="1">
      <alignment vertical="center"/>
    </xf>
    <xf numFmtId="49" fontId="5" fillId="7" borderId="35" xfId="0" applyNumberFormat="1" applyFont="1" applyFill="1" applyBorder="1" applyAlignment="1">
      <alignment vertical="center"/>
    </xf>
    <xf numFmtId="165" fontId="5" fillId="7" borderId="36" xfId="0" applyNumberFormat="1" applyFont="1" applyFill="1" applyBorder="1" applyAlignment="1">
      <alignment vertical="center"/>
    </xf>
    <xf numFmtId="9" fontId="5" fillId="7" borderId="37" xfId="0" applyNumberFormat="1" applyFont="1" applyFill="1" applyBorder="1" applyAlignment="1">
      <alignment vertical="center"/>
    </xf>
    <xf numFmtId="49" fontId="5" fillId="7" borderId="49" xfId="0" applyNumberFormat="1" applyFont="1" applyFill="1" applyBorder="1" applyAlignment="1">
      <alignment vertical="center"/>
    </xf>
    <xf numFmtId="3" fontId="5" fillId="9" borderId="50" xfId="0" applyNumberFormat="1" applyFont="1" applyFill="1" applyBorder="1" applyAlignment="1">
      <alignment vertical="center"/>
    </xf>
    <xf numFmtId="3" fontId="5" fillId="7" borderId="50" xfId="0" applyNumberFormat="1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5" fillId="2" borderId="20" xfId="0" applyNumberFormat="1" applyFont="1" applyFill="1" applyBorder="1" applyAlignment="1">
      <alignment horizontal="right" vertical="center"/>
    </xf>
    <xf numFmtId="165" fontId="5" fillId="7" borderId="37" xfId="0" applyNumberFormat="1" applyFont="1" applyFill="1" applyBorder="1" applyAlignment="1">
      <alignment vertical="center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0" fontId="2" fillId="3" borderId="59" xfId="0" applyFont="1" applyFill="1" applyBorder="1" applyAlignment="1">
      <alignment vertical="center"/>
    </xf>
    <xf numFmtId="3" fontId="2" fillId="3" borderId="59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/>
    <xf numFmtId="0" fontId="1" fillId="2" borderId="1" xfId="0" applyFont="1" applyFill="1" applyBorder="1" applyAlignment="1"/>
    <xf numFmtId="0" fontId="1" fillId="2" borderId="3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49" fontId="12" fillId="8" borderId="41" xfId="0" applyNumberFormat="1" applyFont="1" applyFill="1" applyBorder="1" applyAlignment="1">
      <alignment horizontal="center" vertical="center"/>
    </xf>
    <xf numFmtId="49" fontId="12" fillId="8" borderId="42" xfId="0" applyNumberFormat="1" applyFont="1" applyFill="1" applyBorder="1" applyAlignment="1">
      <alignment horizontal="center" vertical="center"/>
    </xf>
    <xf numFmtId="165" fontId="0" fillId="0" borderId="0" xfId="0" applyNumberFormat="1" applyFont="1" applyAlignment="1"/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0" fillId="10" borderId="61" xfId="0" applyFont="1" applyFill="1" applyBorder="1" applyAlignment="1"/>
    <xf numFmtId="0" fontId="0" fillId="10" borderId="61" xfId="0" applyFont="1" applyFill="1" applyBorder="1" applyAlignment="1">
      <alignment horizontal="right"/>
    </xf>
    <xf numFmtId="0" fontId="0" fillId="0" borderId="20" xfId="0" applyNumberFormat="1" applyFont="1" applyFill="1" applyBorder="1" applyAlignment="1"/>
    <xf numFmtId="0" fontId="0" fillId="0" borderId="20" xfId="0" applyFont="1" applyFill="1" applyBorder="1" applyAlignment="1"/>
    <xf numFmtId="0" fontId="0" fillId="10" borderId="62" xfId="0" applyFont="1" applyFill="1" applyBorder="1" applyAlignment="1"/>
    <xf numFmtId="0" fontId="0" fillId="10" borderId="63" xfId="0" applyFont="1" applyFill="1" applyBorder="1" applyAlignment="1"/>
    <xf numFmtId="0" fontId="0" fillId="10" borderId="63" xfId="0" applyFont="1" applyFill="1" applyBorder="1" applyAlignment="1">
      <alignment horizontal="right"/>
    </xf>
    <xf numFmtId="0" fontId="0" fillId="10" borderId="64" xfId="0" applyFont="1" applyFill="1" applyBorder="1" applyAlignment="1"/>
    <xf numFmtId="49" fontId="13" fillId="11" borderId="65" xfId="0" applyNumberFormat="1" applyFont="1" applyFill="1" applyBorder="1" applyAlignment="1">
      <alignment vertical="center" wrapText="1"/>
    </xf>
    <xf numFmtId="49" fontId="14" fillId="10" borderId="66" xfId="0" applyNumberFormat="1" applyFont="1" applyFill="1" applyBorder="1" applyAlignment="1">
      <alignment horizontal="right"/>
    </xf>
    <xf numFmtId="0" fontId="14" fillId="10" borderId="67" xfId="0" applyFont="1" applyFill="1" applyBorder="1" applyAlignment="1"/>
    <xf numFmtId="3" fontId="14" fillId="10" borderId="66" xfId="0" applyNumberFormat="1" applyFont="1" applyFill="1" applyBorder="1" applyAlignment="1">
      <alignment horizontal="right"/>
    </xf>
    <xf numFmtId="0" fontId="14" fillId="0" borderId="20" xfId="0" applyNumberFormat="1" applyFont="1" applyFill="1" applyBorder="1" applyAlignment="1"/>
    <xf numFmtId="49" fontId="14" fillId="10" borderId="65" xfId="0" applyNumberFormat="1" applyFont="1" applyFill="1" applyBorder="1" applyAlignment="1">
      <alignment vertical="center" wrapText="1"/>
    </xf>
    <xf numFmtId="49" fontId="14" fillId="10" borderId="66" xfId="0" applyNumberFormat="1" applyFont="1" applyFill="1" applyBorder="1" applyAlignment="1">
      <alignment horizontal="right" vertical="center" wrapText="1"/>
    </xf>
    <xf numFmtId="166" fontId="14" fillId="0" borderId="66" xfId="0" applyNumberFormat="1" applyFont="1" applyFill="1" applyBorder="1" applyAlignment="1">
      <alignment horizontal="right"/>
    </xf>
    <xf numFmtId="0" fontId="16" fillId="0" borderId="20" xfId="0" applyNumberFormat="1" applyFont="1" applyFill="1" applyBorder="1" applyAlignment="1"/>
    <xf numFmtId="49" fontId="14" fillId="10" borderId="66" xfId="0" applyNumberFormat="1" applyFont="1" applyFill="1" applyBorder="1" applyAlignment="1">
      <alignment horizontal="right" wrapText="1"/>
    </xf>
    <xf numFmtId="49" fontId="14" fillId="10" borderId="66" xfId="0" applyNumberFormat="1" applyFont="1" applyFill="1" applyBorder="1" applyAlignment="1"/>
    <xf numFmtId="0" fontId="14" fillId="10" borderId="66" xfId="0" applyFont="1" applyFill="1" applyBorder="1" applyAlignment="1"/>
    <xf numFmtId="166" fontId="14" fillId="0" borderId="66" xfId="0" applyNumberFormat="1" applyFont="1" applyFill="1" applyBorder="1" applyAlignment="1">
      <alignment horizontal="right" wrapText="1"/>
    </xf>
    <xf numFmtId="17" fontId="14" fillId="0" borderId="68" xfId="1" applyNumberFormat="1" applyFont="1" applyFill="1" applyBorder="1" applyAlignment="1">
      <alignment horizontal="right" vertical="center"/>
    </xf>
    <xf numFmtId="0" fontId="14" fillId="10" borderId="69" xfId="0" applyFont="1" applyFill="1" applyBorder="1" applyAlignment="1">
      <alignment wrapText="1"/>
    </xf>
    <xf numFmtId="14" fontId="14" fillId="10" borderId="70" xfId="0" applyNumberFormat="1" applyFont="1" applyFill="1" applyBorder="1" applyAlignment="1"/>
    <xf numFmtId="0" fontId="14" fillId="10" borderId="63" xfId="0" applyFont="1" applyFill="1" applyBorder="1" applyAlignment="1"/>
    <xf numFmtId="0" fontId="14" fillId="10" borderId="70" xfId="0" applyFont="1" applyFill="1" applyBorder="1" applyAlignment="1"/>
    <xf numFmtId="0" fontId="14" fillId="10" borderId="70" xfId="0" applyFont="1" applyFill="1" applyBorder="1" applyAlignment="1">
      <alignment horizontal="right" wrapText="1"/>
    </xf>
    <xf numFmtId="0" fontId="0" fillId="10" borderId="71" xfId="0" applyFont="1" applyFill="1" applyBorder="1" applyAlignment="1"/>
    <xf numFmtId="0" fontId="14" fillId="10" borderId="72" xfId="0" applyFont="1" applyFill="1" applyBorder="1" applyAlignment="1"/>
    <xf numFmtId="0" fontId="14" fillId="10" borderId="73" xfId="0" applyFont="1" applyFill="1" applyBorder="1" applyAlignment="1">
      <alignment horizontal="left"/>
    </xf>
    <xf numFmtId="0" fontId="14" fillId="10" borderId="73" xfId="0" applyFont="1" applyFill="1" applyBorder="1" applyAlignment="1"/>
    <xf numFmtId="0" fontId="14" fillId="10" borderId="73" xfId="0" applyFont="1" applyFill="1" applyBorder="1" applyAlignment="1">
      <alignment horizontal="right"/>
    </xf>
    <xf numFmtId="49" fontId="13" fillId="13" borderId="74" xfId="0" applyNumberFormat="1" applyFont="1" applyFill="1" applyBorder="1" applyAlignment="1">
      <alignment vertical="center"/>
    </xf>
    <xf numFmtId="0" fontId="14" fillId="10" borderId="75" xfId="0" applyFont="1" applyFill="1" applyBorder="1" applyAlignment="1">
      <alignment vertical="center"/>
    </xf>
    <xf numFmtId="0" fontId="14" fillId="10" borderId="63" xfId="0" applyFont="1" applyFill="1" applyBorder="1" applyAlignment="1">
      <alignment vertical="center"/>
    </xf>
    <xf numFmtId="0" fontId="14" fillId="10" borderId="63" xfId="0" applyFont="1" applyFill="1" applyBorder="1" applyAlignment="1">
      <alignment horizontal="right" vertical="center"/>
    </xf>
    <xf numFmtId="49" fontId="13" fillId="11" borderId="66" xfId="0" applyNumberFormat="1" applyFont="1" applyFill="1" applyBorder="1" applyAlignment="1">
      <alignment horizontal="center" vertical="center" wrapText="1"/>
    </xf>
    <xf numFmtId="49" fontId="14" fillId="10" borderId="66" xfId="0" applyNumberFormat="1" applyFont="1" applyFill="1" applyBorder="1" applyAlignment="1">
      <alignment wrapText="1"/>
    </xf>
    <xf numFmtId="49" fontId="14" fillId="10" borderId="66" xfId="0" applyNumberFormat="1" applyFont="1" applyFill="1" applyBorder="1" applyAlignment="1">
      <alignment horizontal="center" wrapText="1"/>
    </xf>
    <xf numFmtId="0" fontId="14" fillId="10" borderId="66" xfId="0" applyNumberFormat="1" applyFont="1" applyFill="1" applyBorder="1" applyAlignment="1">
      <alignment horizontal="center" wrapText="1"/>
    </xf>
    <xf numFmtId="3" fontId="14" fillId="10" borderId="66" xfId="0" applyNumberFormat="1" applyFont="1" applyFill="1" applyBorder="1" applyAlignment="1">
      <alignment horizontal="center" wrapText="1"/>
    </xf>
    <xf numFmtId="1" fontId="14" fillId="10" borderId="66" xfId="0" applyNumberFormat="1" applyFont="1" applyFill="1" applyBorder="1" applyAlignment="1">
      <alignment horizontal="center" wrapText="1"/>
    </xf>
    <xf numFmtId="49" fontId="15" fillId="11" borderId="66" xfId="0" applyNumberFormat="1" applyFont="1" applyFill="1" applyBorder="1" applyAlignment="1">
      <alignment vertical="center"/>
    </xf>
    <xf numFmtId="0" fontId="15" fillId="11" borderId="66" xfId="0" applyFont="1" applyFill="1" applyBorder="1" applyAlignment="1">
      <alignment horizontal="center" vertical="center"/>
    </xf>
    <xf numFmtId="0" fontId="15" fillId="11" borderId="66" xfId="0" applyFont="1" applyFill="1" applyBorder="1" applyAlignment="1">
      <alignment vertical="center"/>
    </xf>
    <xf numFmtId="3" fontId="15" fillId="11" borderId="66" xfId="0" applyNumberFormat="1" applyFont="1" applyFill="1" applyBorder="1" applyAlignment="1">
      <alignment horizontal="center" vertical="center"/>
    </xf>
    <xf numFmtId="3" fontId="14" fillId="10" borderId="73" xfId="0" applyNumberFormat="1" applyFont="1" applyFill="1" applyBorder="1" applyAlignment="1"/>
    <xf numFmtId="3" fontId="14" fillId="10" borderId="73" xfId="0" applyNumberFormat="1" applyFont="1" applyFill="1" applyBorder="1" applyAlignment="1">
      <alignment horizontal="right"/>
    </xf>
    <xf numFmtId="49" fontId="13" fillId="13" borderId="60" xfId="0" applyNumberFormat="1" applyFont="1" applyFill="1" applyBorder="1" applyAlignment="1">
      <alignment vertical="center"/>
    </xf>
    <xf numFmtId="0" fontId="14" fillId="10" borderId="76" xfId="0" applyFont="1" applyFill="1" applyBorder="1" applyAlignment="1">
      <alignment horizontal="center" vertical="center"/>
    </xf>
    <xf numFmtId="0" fontId="14" fillId="10" borderId="62" xfId="0" applyFont="1" applyFill="1" applyBorder="1" applyAlignment="1">
      <alignment horizontal="center" vertical="center"/>
    </xf>
    <xf numFmtId="0" fontId="14" fillId="10" borderId="62" xfId="0" applyFont="1" applyFill="1" applyBorder="1" applyAlignment="1">
      <alignment vertical="center"/>
    </xf>
    <xf numFmtId="0" fontId="14" fillId="10" borderId="62" xfId="0" applyFont="1" applyFill="1" applyBorder="1" applyAlignment="1">
      <alignment horizontal="right" vertical="center"/>
    </xf>
    <xf numFmtId="49" fontId="13" fillId="11" borderId="60" xfId="0" applyNumberFormat="1" applyFont="1" applyFill="1" applyBorder="1" applyAlignment="1">
      <alignment horizontal="center" vertical="center"/>
    </xf>
    <xf numFmtId="49" fontId="13" fillId="11" borderId="60" xfId="0" applyNumberFormat="1" applyFont="1" applyFill="1" applyBorder="1" applyAlignment="1">
      <alignment horizontal="center" vertical="center" wrapText="1"/>
    </xf>
    <xf numFmtId="0" fontId="14" fillId="10" borderId="60" xfId="0" applyFont="1" applyFill="1" applyBorder="1" applyAlignment="1">
      <alignment vertical="center"/>
    </xf>
    <xf numFmtId="0" fontId="14" fillId="10" borderId="60" xfId="0" applyFont="1" applyFill="1" applyBorder="1" applyAlignment="1">
      <alignment horizontal="center" vertical="center"/>
    </xf>
    <xf numFmtId="3" fontId="14" fillId="10" borderId="60" xfId="0" applyNumberFormat="1" applyFont="1" applyFill="1" applyBorder="1" applyAlignment="1">
      <alignment vertical="center"/>
    </xf>
    <xf numFmtId="3" fontId="14" fillId="10" borderId="60" xfId="0" applyNumberFormat="1" applyFont="1" applyFill="1" applyBorder="1" applyAlignment="1">
      <alignment horizontal="center" vertical="center"/>
    </xf>
    <xf numFmtId="49" fontId="15" fillId="11" borderId="60" xfId="0" applyNumberFormat="1" applyFont="1" applyFill="1" applyBorder="1" applyAlignment="1">
      <alignment vertical="center"/>
    </xf>
    <xf numFmtId="0" fontId="15" fillId="11" borderId="60" xfId="0" applyFont="1" applyFill="1" applyBorder="1" applyAlignment="1">
      <alignment horizontal="center" vertical="center"/>
    </xf>
    <xf numFmtId="0" fontId="15" fillId="11" borderId="60" xfId="0" applyFont="1" applyFill="1" applyBorder="1" applyAlignment="1">
      <alignment vertical="center"/>
    </xf>
    <xf numFmtId="3" fontId="15" fillId="11" borderId="60" xfId="0" applyNumberFormat="1" applyFont="1" applyFill="1" applyBorder="1" applyAlignment="1">
      <alignment horizontal="center" vertical="center"/>
    </xf>
    <xf numFmtId="0" fontId="14" fillId="10" borderId="77" xfId="0" applyFont="1" applyFill="1" applyBorder="1" applyAlignment="1"/>
    <xf numFmtId="0" fontId="14" fillId="10" borderId="78" xfId="0" applyFont="1" applyFill="1" applyBorder="1" applyAlignment="1"/>
    <xf numFmtId="3" fontId="14" fillId="10" borderId="78" xfId="0" applyNumberFormat="1" applyFont="1" applyFill="1" applyBorder="1" applyAlignment="1"/>
    <xf numFmtId="3" fontId="14" fillId="10" borderId="78" xfId="0" applyNumberFormat="1" applyFont="1" applyFill="1" applyBorder="1" applyAlignment="1">
      <alignment horizontal="right"/>
    </xf>
    <xf numFmtId="49" fontId="13" fillId="11" borderId="74" xfId="0" applyNumberFormat="1" applyFont="1" applyFill="1" applyBorder="1" applyAlignment="1">
      <alignment horizontal="center" vertical="center"/>
    </xf>
    <xf numFmtId="49" fontId="13" fillId="11" borderId="74" xfId="0" applyNumberFormat="1" applyFont="1" applyFill="1" applyBorder="1" applyAlignment="1">
      <alignment horizontal="center" vertical="center" wrapText="1"/>
    </xf>
    <xf numFmtId="49" fontId="13" fillId="11" borderId="79" xfId="0" applyNumberFormat="1" applyFont="1" applyFill="1" applyBorder="1" applyAlignment="1">
      <alignment horizontal="center" vertical="center" wrapText="1"/>
    </xf>
    <xf numFmtId="49" fontId="13" fillId="11" borderId="79" xfId="0" applyNumberFormat="1" applyFont="1" applyFill="1" applyBorder="1" applyAlignment="1">
      <alignment horizontal="right" vertical="center" wrapText="1"/>
    </xf>
    <xf numFmtId="0" fontId="0" fillId="10" borderId="80" xfId="0" applyFont="1" applyFill="1" applyBorder="1" applyAlignment="1"/>
    <xf numFmtId="49" fontId="14" fillId="10" borderId="51" xfId="0" applyNumberFormat="1" applyFont="1" applyFill="1" applyBorder="1" applyAlignment="1">
      <alignment horizontal="left" vertical="center" wrapText="1"/>
    </xf>
    <xf numFmtId="0" fontId="14" fillId="10" borderId="51" xfId="0" applyFont="1" applyFill="1" applyBorder="1" applyAlignment="1">
      <alignment horizontal="center" vertical="center" wrapText="1"/>
    </xf>
    <xf numFmtId="3" fontId="14" fillId="10" borderId="51" xfId="0" applyNumberFormat="1" applyFont="1" applyFill="1" applyBorder="1" applyAlignment="1">
      <alignment horizontal="center" vertical="center"/>
    </xf>
    <xf numFmtId="3" fontId="14" fillId="10" borderId="51" xfId="0" applyNumberFormat="1" applyFont="1" applyFill="1" applyBorder="1" applyAlignment="1">
      <alignment horizontal="center" vertical="center" wrapText="1"/>
    </xf>
    <xf numFmtId="3" fontId="14" fillId="0" borderId="51" xfId="0" applyNumberFormat="1" applyFont="1" applyFill="1" applyBorder="1" applyAlignment="1">
      <alignment horizontal="center"/>
    </xf>
    <xf numFmtId="49" fontId="14" fillId="10" borderId="51" xfId="0" applyNumberFormat="1" applyFont="1" applyFill="1" applyBorder="1" applyAlignment="1">
      <alignment horizontal="left"/>
    </xf>
    <xf numFmtId="49" fontId="14" fillId="10" borderId="51" xfId="0" applyNumberFormat="1" applyFont="1" applyFill="1" applyBorder="1" applyAlignment="1">
      <alignment horizontal="center"/>
    </xf>
    <xf numFmtId="0" fontId="14" fillId="10" borderId="51" xfId="0" applyNumberFormat="1" applyFont="1" applyFill="1" applyBorder="1" applyAlignment="1">
      <alignment horizontal="center"/>
    </xf>
    <xf numFmtId="3" fontId="14" fillId="10" borderId="51" xfId="0" applyNumberFormat="1" applyFont="1" applyFill="1" applyBorder="1" applyAlignment="1">
      <alignment horizontal="center"/>
    </xf>
    <xf numFmtId="49" fontId="15" fillId="11" borderId="51" xfId="0" applyNumberFormat="1" applyFont="1" applyFill="1" applyBorder="1" applyAlignment="1">
      <alignment vertical="center"/>
    </xf>
    <xf numFmtId="0" fontId="15" fillId="11" borderId="51" xfId="0" applyFont="1" applyFill="1" applyBorder="1" applyAlignment="1">
      <alignment horizontal="center" vertical="center"/>
    </xf>
    <xf numFmtId="0" fontId="15" fillId="11" borderId="51" xfId="0" applyFont="1" applyFill="1" applyBorder="1" applyAlignment="1">
      <alignment vertical="center"/>
    </xf>
    <xf numFmtId="3" fontId="15" fillId="11" borderId="51" xfId="0" applyNumberFormat="1" applyFont="1" applyFill="1" applyBorder="1" applyAlignment="1">
      <alignment horizontal="center" vertical="center"/>
    </xf>
    <xf numFmtId="0" fontId="14" fillId="10" borderId="81" xfId="0" applyFont="1" applyFill="1" applyBorder="1" applyAlignment="1"/>
    <xf numFmtId="0" fontId="14" fillId="10" borderId="82" xfId="0" applyFont="1" applyFill="1" applyBorder="1" applyAlignment="1"/>
    <xf numFmtId="0" fontId="14" fillId="10" borderId="82" xfId="0" applyFont="1" applyFill="1" applyBorder="1" applyAlignment="1">
      <alignment horizontal="center"/>
    </xf>
    <xf numFmtId="3" fontId="14" fillId="10" borderId="82" xfId="0" applyNumberFormat="1" applyFont="1" applyFill="1" applyBorder="1" applyAlignment="1"/>
    <xf numFmtId="3" fontId="14" fillId="10" borderId="82" xfId="0" applyNumberFormat="1" applyFont="1" applyFill="1" applyBorder="1" applyAlignment="1">
      <alignment horizontal="right"/>
    </xf>
    <xf numFmtId="49" fontId="13" fillId="11" borderId="79" xfId="0" applyNumberFormat="1" applyFont="1" applyFill="1" applyBorder="1" applyAlignment="1">
      <alignment horizontal="center" vertical="center"/>
    </xf>
    <xf numFmtId="0" fontId="14" fillId="10" borderId="51" xfId="0" applyFont="1" applyFill="1" applyBorder="1" applyAlignment="1"/>
    <xf numFmtId="0" fontId="14" fillId="10" borderId="51" xfId="0" applyFont="1" applyFill="1" applyBorder="1" applyAlignment="1">
      <alignment horizontal="center"/>
    </xf>
    <xf numFmtId="49" fontId="14" fillId="10" borderId="51" xfId="0" applyNumberFormat="1" applyFont="1" applyFill="1" applyBorder="1" applyAlignment="1">
      <alignment horizontal="center" wrapText="1"/>
    </xf>
    <xf numFmtId="49" fontId="15" fillId="11" borderId="83" xfId="0" applyNumberFormat="1" applyFont="1" applyFill="1" applyBorder="1" applyAlignment="1">
      <alignment vertical="center"/>
    </xf>
    <xf numFmtId="0" fontId="15" fillId="11" borderId="83" xfId="0" applyFont="1" applyFill="1" applyBorder="1" applyAlignment="1">
      <alignment horizontal="center" vertical="center"/>
    </xf>
    <xf numFmtId="0" fontId="15" fillId="11" borderId="83" xfId="0" applyFont="1" applyFill="1" applyBorder="1" applyAlignment="1">
      <alignment horizontal="right" vertical="center"/>
    </xf>
    <xf numFmtId="0" fontId="15" fillId="11" borderId="83" xfId="0" applyFont="1" applyFill="1" applyBorder="1" applyAlignment="1">
      <alignment vertical="center"/>
    </xf>
    <xf numFmtId="3" fontId="15" fillId="11" borderId="83" xfId="0" applyNumberFormat="1" applyFont="1" applyFill="1" applyBorder="1" applyAlignment="1">
      <alignment horizontal="center" vertical="center"/>
    </xf>
    <xf numFmtId="3" fontId="0" fillId="0" borderId="20" xfId="0" applyNumberFormat="1" applyFont="1" applyFill="1" applyBorder="1" applyAlignment="1"/>
    <xf numFmtId="0" fontId="14" fillId="10" borderId="84" xfId="0" applyFont="1" applyFill="1" applyBorder="1" applyAlignment="1"/>
    <xf numFmtId="3" fontId="14" fillId="10" borderId="84" xfId="0" applyNumberFormat="1" applyFont="1" applyFill="1" applyBorder="1" applyAlignment="1"/>
    <xf numFmtId="3" fontId="14" fillId="10" borderId="84" xfId="0" applyNumberFormat="1" applyFont="1" applyFill="1" applyBorder="1" applyAlignment="1">
      <alignment horizontal="right"/>
    </xf>
    <xf numFmtId="49" fontId="13" fillId="13" borderId="85" xfId="0" applyNumberFormat="1" applyFont="1" applyFill="1" applyBorder="1" applyAlignment="1">
      <alignment vertical="center"/>
    </xf>
    <xf numFmtId="0" fontId="13" fillId="13" borderId="86" xfId="0" applyFont="1" applyFill="1" applyBorder="1" applyAlignment="1">
      <alignment vertical="center"/>
    </xf>
    <xf numFmtId="164" fontId="13" fillId="13" borderId="87" xfId="0" applyNumberFormat="1" applyFont="1" applyFill="1" applyBorder="1" applyAlignment="1">
      <alignment vertical="center"/>
    </xf>
    <xf numFmtId="49" fontId="13" fillId="11" borderId="88" xfId="0" applyNumberFormat="1" applyFont="1" applyFill="1" applyBorder="1" applyAlignment="1">
      <alignment vertical="center"/>
    </xf>
    <xf numFmtId="0" fontId="13" fillId="11" borderId="60" xfId="0" applyFont="1" applyFill="1" applyBorder="1" applyAlignment="1">
      <alignment vertical="center"/>
    </xf>
    <xf numFmtId="164" fontId="13" fillId="11" borderId="89" xfId="0" applyNumberFormat="1" applyFont="1" applyFill="1" applyBorder="1" applyAlignment="1">
      <alignment vertical="center"/>
    </xf>
    <xf numFmtId="49" fontId="13" fillId="13" borderId="88" xfId="0" applyNumberFormat="1" applyFont="1" applyFill="1" applyBorder="1" applyAlignment="1">
      <alignment vertical="center"/>
    </xf>
    <xf numFmtId="0" fontId="13" fillId="13" borderId="60" xfId="0" applyFont="1" applyFill="1" applyBorder="1" applyAlignment="1">
      <alignment vertical="center"/>
    </xf>
    <xf numFmtId="164" fontId="13" fillId="13" borderId="89" xfId="0" applyNumberFormat="1" applyFont="1" applyFill="1" applyBorder="1" applyAlignment="1">
      <alignment vertical="center"/>
    </xf>
    <xf numFmtId="49" fontId="13" fillId="13" borderId="90" xfId="0" applyNumberFormat="1" applyFont="1" applyFill="1" applyBorder="1" applyAlignment="1">
      <alignment vertical="center"/>
    </xf>
    <xf numFmtId="0" fontId="13" fillId="13" borderId="91" xfId="0" applyFont="1" applyFill="1" applyBorder="1" applyAlignment="1">
      <alignment vertical="center"/>
    </xf>
    <xf numFmtId="49" fontId="14" fillId="10" borderId="20" xfId="0" applyNumberFormat="1" applyFont="1" applyFill="1" applyBorder="1" applyAlignment="1">
      <alignment vertical="center"/>
    </xf>
    <xf numFmtId="0" fontId="13" fillId="10" borderId="20" xfId="0" applyFont="1" applyFill="1" applyBorder="1" applyAlignment="1">
      <alignment vertical="center"/>
    </xf>
    <xf numFmtId="164" fontId="13" fillId="10" borderId="20" xfId="0" applyNumberFormat="1" applyFont="1" applyFill="1" applyBorder="1" applyAlignment="1">
      <alignment horizontal="right" vertical="center"/>
    </xf>
    <xf numFmtId="0" fontId="14" fillId="10" borderId="20" xfId="0" applyFont="1" applyFill="1" applyBorder="1" applyAlignment="1">
      <alignment vertical="center"/>
    </xf>
    <xf numFmtId="49" fontId="19" fillId="10" borderId="41" xfId="0" applyNumberFormat="1" applyFont="1" applyFill="1" applyBorder="1" applyAlignment="1">
      <alignment vertical="center"/>
    </xf>
    <xf numFmtId="0" fontId="14" fillId="10" borderId="42" xfId="0" applyFont="1" applyFill="1" applyBorder="1" applyAlignment="1"/>
    <xf numFmtId="0" fontId="14" fillId="10" borderId="43" xfId="0" applyFont="1" applyFill="1" applyBorder="1" applyAlignment="1"/>
    <xf numFmtId="49" fontId="14" fillId="10" borderId="44" xfId="0" applyNumberFormat="1" applyFont="1" applyFill="1" applyBorder="1" applyAlignment="1">
      <alignment vertical="center"/>
    </xf>
    <xf numFmtId="0" fontId="14" fillId="10" borderId="20" xfId="0" applyFont="1" applyFill="1" applyBorder="1" applyAlignment="1"/>
    <xf numFmtId="0" fontId="14" fillId="10" borderId="45" xfId="0" applyFont="1" applyFill="1" applyBorder="1" applyAlignment="1"/>
    <xf numFmtId="49" fontId="14" fillId="10" borderId="46" xfId="0" applyNumberFormat="1" applyFont="1" applyFill="1" applyBorder="1" applyAlignment="1">
      <alignment vertical="center"/>
    </xf>
    <xf numFmtId="0" fontId="14" fillId="10" borderId="47" xfId="0" applyFont="1" applyFill="1" applyBorder="1" applyAlignment="1"/>
    <xf numFmtId="0" fontId="14" fillId="10" borderId="48" xfId="0" applyFont="1" applyFill="1" applyBorder="1" applyAlignment="1"/>
    <xf numFmtId="0" fontId="14" fillId="14" borderId="94" xfId="0" applyFont="1" applyFill="1" applyBorder="1" applyAlignment="1"/>
    <xf numFmtId="0" fontId="14" fillId="15" borderId="20" xfId="0" applyFont="1" applyFill="1" applyBorder="1" applyAlignment="1"/>
    <xf numFmtId="49" fontId="19" fillId="16" borderId="95" xfId="0" applyNumberFormat="1" applyFont="1" applyFill="1" applyBorder="1" applyAlignment="1">
      <alignment vertical="center"/>
    </xf>
    <xf numFmtId="49" fontId="19" fillId="16" borderId="96" xfId="0" applyNumberFormat="1" applyFont="1" applyFill="1" applyBorder="1" applyAlignment="1">
      <alignment horizontal="center" vertical="center"/>
    </xf>
    <xf numFmtId="49" fontId="14" fillId="16" borderId="97" xfId="0" applyNumberFormat="1" applyFont="1" applyFill="1" applyBorder="1" applyAlignment="1">
      <alignment horizontal="center"/>
    </xf>
    <xf numFmtId="49" fontId="19" fillId="10" borderId="98" xfId="0" applyNumberFormat="1" applyFont="1" applyFill="1" applyBorder="1" applyAlignment="1">
      <alignment vertical="center"/>
    </xf>
    <xf numFmtId="3" fontId="19" fillId="10" borderId="66" xfId="0" applyNumberFormat="1" applyFont="1" applyFill="1" applyBorder="1" applyAlignment="1">
      <alignment vertical="center"/>
    </xf>
    <xf numFmtId="9" fontId="14" fillId="10" borderId="99" xfId="0" applyNumberFormat="1" applyFont="1" applyFill="1" applyBorder="1" applyAlignment="1"/>
    <xf numFmtId="165" fontId="19" fillId="10" borderId="66" xfId="0" applyNumberFormat="1" applyFont="1" applyFill="1" applyBorder="1" applyAlignment="1">
      <alignment vertical="center"/>
    </xf>
    <xf numFmtId="0" fontId="13" fillId="15" borderId="20" xfId="0" applyFont="1" applyFill="1" applyBorder="1" applyAlignment="1">
      <alignment vertical="center"/>
    </xf>
    <xf numFmtId="49" fontId="19" fillId="16" borderId="100" xfId="0" applyNumberFormat="1" applyFont="1" applyFill="1" applyBorder="1" applyAlignment="1">
      <alignment vertical="center"/>
    </xf>
    <xf numFmtId="165" fontId="19" fillId="16" borderId="101" xfId="0" applyNumberFormat="1" applyFont="1" applyFill="1" applyBorder="1" applyAlignment="1">
      <alignment vertical="center"/>
    </xf>
    <xf numFmtId="9" fontId="19" fillId="16" borderId="102" xfId="0" applyNumberFormat="1" applyFont="1" applyFill="1" applyBorder="1" applyAlignment="1">
      <alignment vertical="center"/>
    </xf>
    <xf numFmtId="0" fontId="15" fillId="10" borderId="20" xfId="0" applyFont="1" applyFill="1" applyBorder="1" applyAlignment="1">
      <alignment vertical="center"/>
    </xf>
    <xf numFmtId="49" fontId="21" fillId="14" borderId="41" xfId="0" applyNumberFormat="1" applyFont="1" applyFill="1" applyBorder="1" applyAlignment="1">
      <alignment horizontal="center" vertical="center"/>
    </xf>
    <xf numFmtId="49" fontId="21" fillId="14" borderId="42" xfId="0" applyNumberFormat="1" applyFont="1" applyFill="1" applyBorder="1" applyAlignment="1">
      <alignment horizontal="center" vertical="center"/>
    </xf>
    <xf numFmtId="49" fontId="19" fillId="16" borderId="103" xfId="0" applyNumberFormat="1" applyFont="1" applyFill="1" applyBorder="1" applyAlignment="1">
      <alignment vertical="center"/>
    </xf>
    <xf numFmtId="3" fontId="19" fillId="17" borderId="104" xfId="0" applyNumberFormat="1" applyFont="1" applyFill="1" applyBorder="1" applyAlignment="1">
      <alignment vertical="center"/>
    </xf>
    <xf numFmtId="3" fontId="19" fillId="16" borderId="104" xfId="0" applyNumberFormat="1" applyFont="1" applyFill="1" applyBorder="1" applyAlignment="1">
      <alignment vertical="center"/>
    </xf>
    <xf numFmtId="0" fontId="19" fillId="15" borderId="20" xfId="0" applyFont="1" applyFill="1" applyBorder="1" applyAlignment="1">
      <alignment vertical="center"/>
    </xf>
    <xf numFmtId="164" fontId="19" fillId="10" borderId="20" xfId="0" applyNumberFormat="1" applyFont="1" applyFill="1" applyBorder="1" applyAlignment="1">
      <alignment horizontal="right" vertical="center"/>
    </xf>
    <xf numFmtId="165" fontId="19" fillId="16" borderId="102" xfId="0" applyNumberFormat="1" applyFont="1" applyFill="1" applyBorder="1" applyAlignment="1">
      <alignment vertical="center"/>
    </xf>
    <xf numFmtId="49" fontId="22" fillId="10" borderId="20" xfId="0" applyNumberFormat="1" applyFont="1" applyFill="1" applyBorder="1" applyAlignment="1">
      <alignment vertical="center"/>
    </xf>
    <xf numFmtId="0" fontId="22" fillId="10" borderId="20" xfId="0" applyFont="1" applyFill="1" applyBorder="1" applyAlignment="1"/>
    <xf numFmtId="0" fontId="22" fillId="10" borderId="20" xfId="0" applyFont="1" applyFill="1" applyBorder="1" applyAlignment="1">
      <alignment horizontal="right"/>
    </xf>
    <xf numFmtId="0" fontId="0" fillId="0" borderId="20" xfId="0" applyNumberFormat="1" applyFont="1" applyFill="1" applyBorder="1" applyAlignment="1">
      <alignment horizontal="right"/>
    </xf>
    <xf numFmtId="49" fontId="10" fillId="3" borderId="6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49" fontId="12" fillId="8" borderId="38" xfId="0" applyNumberFormat="1" applyFont="1" applyFill="1" applyBorder="1" applyAlignment="1">
      <alignment vertical="center"/>
    </xf>
    <xf numFmtId="0" fontId="5" fillId="8" borderId="39" xfId="0" applyFont="1" applyFill="1" applyBorder="1" applyAlignment="1">
      <alignment vertical="center"/>
    </xf>
    <xf numFmtId="49" fontId="12" fillId="8" borderId="55" xfId="0" applyNumberFormat="1" applyFont="1" applyFill="1" applyBorder="1" applyAlignment="1">
      <alignment horizontal="center" vertical="center"/>
    </xf>
    <xf numFmtId="49" fontId="12" fillId="8" borderId="56" xfId="0" applyNumberFormat="1" applyFont="1" applyFill="1" applyBorder="1" applyAlignment="1">
      <alignment horizontal="center" vertical="center"/>
    </xf>
    <xf numFmtId="49" fontId="12" fillId="8" borderId="57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17" fillId="11" borderId="66" xfId="0" applyNumberFormat="1" applyFont="1" applyFill="1" applyBorder="1" applyAlignment="1">
      <alignment horizontal="center" vertical="center"/>
    </xf>
    <xf numFmtId="0" fontId="17" fillId="12" borderId="66" xfId="0" applyFont="1" applyFill="1" applyBorder="1" applyAlignment="1">
      <alignment horizontal="center" vertical="center"/>
    </xf>
    <xf numFmtId="49" fontId="21" fillId="14" borderId="92" xfId="0" applyNumberFormat="1" applyFont="1" applyFill="1" applyBorder="1" applyAlignment="1">
      <alignment vertical="center"/>
    </xf>
    <xf numFmtId="0" fontId="19" fillId="14" borderId="93" xfId="0" applyFont="1" applyFill="1" applyBorder="1" applyAlignment="1">
      <alignment vertical="center"/>
    </xf>
    <xf numFmtId="49" fontId="21" fillId="14" borderId="55" xfId="0" applyNumberFormat="1" applyFont="1" applyFill="1" applyBorder="1" applyAlignment="1">
      <alignment horizontal="center" vertical="center"/>
    </xf>
    <xf numFmtId="49" fontId="21" fillId="14" borderId="56" xfId="0" applyNumberFormat="1" applyFont="1" applyFill="1" applyBorder="1" applyAlignment="1">
      <alignment horizontal="center" vertical="center"/>
    </xf>
    <xf numFmtId="49" fontId="21" fillId="14" borderId="57" xfId="0" applyNumberFormat="1" applyFont="1" applyFill="1" applyBorder="1" applyAlignment="1">
      <alignment horizontal="center" vertical="center"/>
    </xf>
    <xf numFmtId="49" fontId="15" fillId="11" borderId="66" xfId="0" applyNumberFormat="1" applyFont="1" applyFill="1" applyBorder="1" applyAlignment="1">
      <alignment wrapText="1"/>
    </xf>
    <xf numFmtId="0" fontId="15" fillId="12" borderId="66" xfId="0" applyFont="1" applyFill="1" applyBorder="1" applyAlignment="1">
      <alignment wrapText="1"/>
    </xf>
    <xf numFmtId="49" fontId="14" fillId="10" borderId="66" xfId="0" applyNumberFormat="1" applyFont="1" applyFill="1" applyBorder="1" applyAlignment="1">
      <alignment wrapText="1"/>
    </xf>
    <xf numFmtId="0" fontId="14" fillId="10" borderId="66" xfId="0" applyFont="1" applyFill="1" applyBorder="1" applyAlignment="1">
      <alignment wrapText="1"/>
    </xf>
    <xf numFmtId="49" fontId="14" fillId="10" borderId="66" xfId="0" applyNumberFormat="1" applyFont="1" applyFill="1" applyBorder="1" applyAlignment="1"/>
    <xf numFmtId="0" fontId="14" fillId="10" borderId="66" xfId="0" applyFont="1" applyFill="1" applyBorder="1" applyAlignment="1"/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961196</xdr:colOff>
      <xdr:row>1</xdr:row>
      <xdr:rowOff>120512</xdr:rowOff>
    </xdr:from>
    <xdr:to>
      <xdr:col>6</xdr:col>
      <xdr:colOff>1094546</xdr:colOff>
      <xdr:row>7</xdr:row>
      <xdr:rowOff>152596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196" y="311012"/>
          <a:ext cx="6925089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961196</xdr:colOff>
      <xdr:row>1</xdr:row>
      <xdr:rowOff>120512</xdr:rowOff>
    </xdr:from>
    <xdr:to>
      <xdr:col>6</xdr:col>
      <xdr:colOff>690686</xdr:colOff>
      <xdr:row>7</xdr:row>
      <xdr:rowOff>152596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196" y="311012"/>
          <a:ext cx="7120890" cy="11750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771524</xdr:colOff>
      <xdr:row>7</xdr:row>
      <xdr:rowOff>11129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715137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opLeftCell="B70" zoomScale="115" zoomScaleNormal="115" workbookViewId="0">
      <selection activeCell="F57" sqref="F57"/>
    </sheetView>
  </sheetViews>
  <sheetFormatPr baseColWidth="10" defaultColWidth="10.88671875" defaultRowHeight="11.25" customHeight="1" x14ac:dyDescent="0.3"/>
  <cols>
    <col min="1" max="1" width="15.5546875" style="1" customWidth="1"/>
    <col min="2" max="2" width="21.33203125" style="1" customWidth="1"/>
    <col min="3" max="3" width="17" style="1" customWidth="1"/>
    <col min="4" max="4" width="14.88671875" style="1" customWidth="1"/>
    <col min="5" max="5" width="14.44140625" style="1" customWidth="1"/>
    <col min="6" max="6" width="18.6640625" style="1" customWidth="1"/>
    <col min="7" max="7" width="17.109375" style="32" customWidth="1"/>
    <col min="8" max="255" width="10.88671875" style="1" customWidth="1"/>
  </cols>
  <sheetData>
    <row r="1" spans="1:9" ht="15" customHeight="1" x14ac:dyDescent="0.3">
      <c r="A1" s="2"/>
      <c r="B1" s="2"/>
      <c r="C1" s="2"/>
      <c r="D1" s="2"/>
      <c r="E1" s="2"/>
      <c r="F1" s="2"/>
      <c r="G1" s="28"/>
    </row>
    <row r="2" spans="1:9" ht="15" customHeight="1" x14ac:dyDescent="0.3">
      <c r="A2" s="2"/>
      <c r="B2" s="2"/>
      <c r="C2" s="2"/>
      <c r="D2" s="2"/>
      <c r="E2" s="2"/>
      <c r="F2" s="2"/>
      <c r="G2" s="28"/>
    </row>
    <row r="3" spans="1:9" ht="15" customHeight="1" x14ac:dyDescent="0.3">
      <c r="A3" s="2"/>
      <c r="B3" s="2"/>
      <c r="C3" s="2"/>
      <c r="D3" s="2"/>
      <c r="E3" s="2"/>
      <c r="F3" s="2"/>
      <c r="G3" s="28"/>
    </row>
    <row r="4" spans="1:9" ht="15" customHeight="1" x14ac:dyDescent="0.3">
      <c r="A4" s="2"/>
      <c r="B4" s="2"/>
      <c r="C4" s="2"/>
      <c r="D4" s="2"/>
      <c r="E4" s="2"/>
      <c r="F4" s="2"/>
      <c r="G4" s="28"/>
    </row>
    <row r="5" spans="1:9" ht="15" customHeight="1" x14ac:dyDescent="0.3">
      <c r="A5" s="2"/>
      <c r="B5" s="2"/>
      <c r="C5" s="2"/>
      <c r="D5" s="2"/>
      <c r="E5" s="2"/>
      <c r="F5" s="2"/>
      <c r="G5" s="28"/>
    </row>
    <row r="6" spans="1:9" ht="15" customHeight="1" x14ac:dyDescent="0.3">
      <c r="A6" s="2"/>
      <c r="B6" s="2"/>
      <c r="C6" s="2"/>
      <c r="D6" s="2"/>
      <c r="E6" s="2"/>
      <c r="F6" s="2"/>
      <c r="G6" s="28"/>
    </row>
    <row r="7" spans="1:9" ht="15" customHeight="1" x14ac:dyDescent="0.3">
      <c r="A7" s="2"/>
      <c r="B7" s="2"/>
      <c r="C7" s="2"/>
      <c r="D7" s="2"/>
      <c r="E7" s="2"/>
      <c r="F7" s="2"/>
      <c r="G7" s="28"/>
    </row>
    <row r="8" spans="1:9" ht="15" customHeight="1" x14ac:dyDescent="0.3">
      <c r="A8" s="2"/>
      <c r="B8" s="3"/>
      <c r="C8" s="4"/>
      <c r="D8" s="2"/>
      <c r="E8" s="4"/>
      <c r="F8" s="4"/>
      <c r="G8" s="29"/>
    </row>
    <row r="9" spans="1:9" ht="12" customHeight="1" x14ac:dyDescent="0.3">
      <c r="A9" s="5"/>
      <c r="B9" s="59" t="s">
        <v>0</v>
      </c>
      <c r="C9" s="7" t="s">
        <v>58</v>
      </c>
      <c r="D9" s="60"/>
      <c r="E9" s="336" t="s">
        <v>90</v>
      </c>
      <c r="F9" s="337"/>
      <c r="G9" s="39">
        <v>25000</v>
      </c>
      <c r="H9" s="61"/>
    </row>
    <row r="10" spans="1:9" ht="18" customHeight="1" x14ac:dyDescent="0.3">
      <c r="A10" s="5"/>
      <c r="B10" s="6" t="s">
        <v>1</v>
      </c>
      <c r="C10" s="33" t="s">
        <v>128</v>
      </c>
      <c r="D10" s="60"/>
      <c r="E10" s="338" t="s">
        <v>2</v>
      </c>
      <c r="F10" s="339"/>
      <c r="G10" s="7" t="s">
        <v>102</v>
      </c>
      <c r="H10" s="61"/>
    </row>
    <row r="11" spans="1:9" ht="18" customHeight="1" x14ac:dyDescent="0.3">
      <c r="A11" s="5"/>
      <c r="B11" s="6" t="s">
        <v>3</v>
      </c>
      <c r="C11" s="7" t="s">
        <v>130</v>
      </c>
      <c r="D11" s="60"/>
      <c r="E11" s="338" t="s">
        <v>99</v>
      </c>
      <c r="F11" s="339"/>
      <c r="G11" s="50">
        <v>15000</v>
      </c>
      <c r="H11" s="61"/>
      <c r="I11" s="46" t="s">
        <v>98</v>
      </c>
    </row>
    <row r="12" spans="1:9" ht="11.25" customHeight="1" x14ac:dyDescent="0.3">
      <c r="A12" s="5"/>
      <c r="B12" s="6" t="s">
        <v>4</v>
      </c>
      <c r="C12" s="8" t="s">
        <v>129</v>
      </c>
      <c r="D12" s="60"/>
      <c r="E12" s="48" t="s">
        <v>5</v>
      </c>
      <c r="F12" s="49"/>
      <c r="G12" s="51">
        <f>G9/20*G11</f>
        <v>18750000</v>
      </c>
      <c r="H12" s="61"/>
    </row>
    <row r="13" spans="1:9" ht="11.25" customHeight="1" x14ac:dyDescent="0.3">
      <c r="A13" s="5"/>
      <c r="B13" s="6" t="s">
        <v>6</v>
      </c>
      <c r="C13" s="7" t="s">
        <v>131</v>
      </c>
      <c r="D13" s="60"/>
      <c r="E13" s="338" t="s">
        <v>7</v>
      </c>
      <c r="F13" s="339"/>
      <c r="G13" s="7" t="s">
        <v>133</v>
      </c>
      <c r="H13" s="61"/>
    </row>
    <row r="14" spans="1:9" ht="13.5" customHeight="1" x14ac:dyDescent="0.3">
      <c r="A14" s="5"/>
      <c r="B14" s="6" t="s">
        <v>8</v>
      </c>
      <c r="C14" s="7" t="s">
        <v>132</v>
      </c>
      <c r="D14" s="60"/>
      <c r="E14" s="338" t="s">
        <v>9</v>
      </c>
      <c r="F14" s="339"/>
      <c r="G14" s="7" t="s">
        <v>134</v>
      </c>
      <c r="H14" s="61"/>
    </row>
    <row r="15" spans="1:9" ht="25.5" customHeight="1" x14ac:dyDescent="0.3">
      <c r="A15" s="5"/>
      <c r="B15" s="6" t="s">
        <v>10</v>
      </c>
      <c r="C15" s="62">
        <v>44593</v>
      </c>
      <c r="D15" s="60"/>
      <c r="E15" s="340" t="s">
        <v>11</v>
      </c>
      <c r="F15" s="341"/>
      <c r="G15" s="8" t="s">
        <v>135</v>
      </c>
      <c r="H15" s="61"/>
    </row>
    <row r="16" spans="1:9" ht="12" customHeight="1" x14ac:dyDescent="0.3">
      <c r="A16" s="2"/>
      <c r="B16" s="63"/>
      <c r="C16" s="64"/>
      <c r="D16" s="65"/>
      <c r="E16" s="66"/>
      <c r="F16" s="66"/>
      <c r="G16" s="67"/>
      <c r="H16" s="61"/>
    </row>
    <row r="17" spans="1:8" ht="12" customHeight="1" x14ac:dyDescent="0.3">
      <c r="A17" s="9"/>
      <c r="B17" s="329" t="s">
        <v>12</v>
      </c>
      <c r="C17" s="330"/>
      <c r="D17" s="330"/>
      <c r="E17" s="330"/>
      <c r="F17" s="330"/>
      <c r="G17" s="330"/>
      <c r="H17" s="61"/>
    </row>
    <row r="18" spans="1:8" ht="12" customHeight="1" x14ac:dyDescent="0.3">
      <c r="A18" s="2"/>
      <c r="B18" s="68"/>
      <c r="C18" s="69"/>
      <c r="D18" s="69"/>
      <c r="E18" s="69"/>
      <c r="F18" s="70"/>
      <c r="G18" s="71"/>
      <c r="H18" s="61"/>
    </row>
    <row r="19" spans="1:8" ht="12" customHeight="1" x14ac:dyDescent="0.3">
      <c r="A19" s="5"/>
      <c r="B19" s="72" t="s">
        <v>13</v>
      </c>
      <c r="C19" s="73"/>
      <c r="D19" s="74"/>
      <c r="E19" s="74"/>
      <c r="F19" s="74"/>
      <c r="G19" s="75"/>
      <c r="H19" s="61"/>
    </row>
    <row r="20" spans="1:8" ht="24" customHeight="1" x14ac:dyDescent="0.3">
      <c r="A20" s="9"/>
      <c r="B20" s="76" t="s">
        <v>14</v>
      </c>
      <c r="C20" s="76" t="s">
        <v>15</v>
      </c>
      <c r="D20" s="76" t="s">
        <v>16</v>
      </c>
      <c r="E20" s="76" t="s">
        <v>17</v>
      </c>
      <c r="F20" s="76" t="s">
        <v>18</v>
      </c>
      <c r="G20" s="76" t="s">
        <v>19</v>
      </c>
      <c r="H20" s="61"/>
    </row>
    <row r="21" spans="1:8" ht="12.75" customHeight="1" x14ac:dyDescent="0.3">
      <c r="A21" s="9"/>
      <c r="B21" s="47" t="s">
        <v>61</v>
      </c>
      <c r="C21" s="10" t="s">
        <v>20</v>
      </c>
      <c r="D21" s="21">
        <v>12.6</v>
      </c>
      <c r="E21" s="10" t="s">
        <v>78</v>
      </c>
      <c r="F21" s="35">
        <v>25000</v>
      </c>
      <c r="G21" s="35">
        <f>D21*F21</f>
        <v>315000</v>
      </c>
      <c r="H21" s="61"/>
    </row>
    <row r="22" spans="1:8" ht="21.6" x14ac:dyDescent="0.3">
      <c r="A22" s="9"/>
      <c r="B22" s="47" t="s">
        <v>118</v>
      </c>
      <c r="C22" s="10" t="s">
        <v>59</v>
      </c>
      <c r="D22" s="21">
        <v>1600</v>
      </c>
      <c r="E22" s="10" t="s">
        <v>103</v>
      </c>
      <c r="F22" s="35">
        <v>250</v>
      </c>
      <c r="G22" s="35">
        <f>D22*F22</f>
        <v>400000</v>
      </c>
      <c r="H22" s="61"/>
    </row>
    <row r="23" spans="1:8" ht="12.75" customHeight="1" x14ac:dyDescent="0.3">
      <c r="A23" s="9"/>
      <c r="B23" s="47" t="s">
        <v>62</v>
      </c>
      <c r="C23" s="10" t="s">
        <v>59</v>
      </c>
      <c r="D23" s="38">
        <v>0</v>
      </c>
      <c r="E23" s="10" t="s">
        <v>103</v>
      </c>
      <c r="F23" s="35">
        <v>0</v>
      </c>
      <c r="G23" s="35">
        <f t="shared" ref="G23:G29" si="0">D23*F23</f>
        <v>0</v>
      </c>
      <c r="H23" s="61"/>
    </row>
    <row r="24" spans="1:8" ht="12.75" customHeight="1" x14ac:dyDescent="0.3">
      <c r="A24" s="9"/>
      <c r="B24" s="47" t="s">
        <v>63</v>
      </c>
      <c r="C24" s="10" t="s">
        <v>59</v>
      </c>
      <c r="D24" s="21">
        <v>1600</v>
      </c>
      <c r="E24" s="10" t="s">
        <v>103</v>
      </c>
      <c r="F24" s="35">
        <v>250</v>
      </c>
      <c r="G24" s="35">
        <f>D24*F24</f>
        <v>400000</v>
      </c>
      <c r="H24" s="61"/>
    </row>
    <row r="25" spans="1:8" ht="21.6" x14ac:dyDescent="0.3">
      <c r="A25" s="9"/>
      <c r="B25" s="47" t="s">
        <v>64</v>
      </c>
      <c r="C25" s="10" t="s">
        <v>20</v>
      </c>
      <c r="D25" s="21">
        <v>4.2</v>
      </c>
      <c r="E25" s="10" t="s">
        <v>103</v>
      </c>
      <c r="F25" s="35">
        <v>25000</v>
      </c>
      <c r="G25" s="35">
        <f t="shared" si="0"/>
        <v>105000</v>
      </c>
      <c r="H25" s="61"/>
    </row>
    <row r="26" spans="1:8" s="1" customFormat="1" ht="12.75" customHeight="1" x14ac:dyDescent="0.3">
      <c r="A26" s="9"/>
      <c r="B26" s="47" t="s">
        <v>65</v>
      </c>
      <c r="C26" s="10" t="s">
        <v>59</v>
      </c>
      <c r="D26" s="38">
        <v>1600</v>
      </c>
      <c r="E26" s="10" t="s">
        <v>78</v>
      </c>
      <c r="F26" s="35">
        <v>250</v>
      </c>
      <c r="G26" s="35">
        <f>D26*F26</f>
        <v>400000</v>
      </c>
      <c r="H26" s="61"/>
    </row>
    <row r="27" spans="1:8" s="1" customFormat="1" ht="12.75" customHeight="1" x14ac:dyDescent="0.3">
      <c r="A27" s="9"/>
      <c r="B27" s="47" t="s">
        <v>66</v>
      </c>
      <c r="C27" s="10" t="s">
        <v>59</v>
      </c>
      <c r="D27" s="21">
        <v>1600</v>
      </c>
      <c r="E27" s="10" t="s">
        <v>119</v>
      </c>
      <c r="F27" s="35">
        <v>250</v>
      </c>
      <c r="G27" s="35">
        <f t="shared" si="0"/>
        <v>400000</v>
      </c>
      <c r="H27" s="61"/>
    </row>
    <row r="28" spans="1:8" s="1" customFormat="1" ht="12.75" customHeight="1" x14ac:dyDescent="0.3">
      <c r="A28" s="9"/>
      <c r="B28" s="47" t="s">
        <v>121</v>
      </c>
      <c r="C28" s="10" t="s">
        <v>20</v>
      </c>
      <c r="D28" s="38">
        <v>0</v>
      </c>
      <c r="E28" s="10" t="s">
        <v>119</v>
      </c>
      <c r="F28" s="35">
        <v>0</v>
      </c>
      <c r="G28" s="35">
        <f t="shared" si="0"/>
        <v>0</v>
      </c>
      <c r="H28" s="61"/>
    </row>
    <row r="29" spans="1:8" s="1" customFormat="1" ht="12.75" customHeight="1" x14ac:dyDescent="0.3">
      <c r="A29" s="9"/>
      <c r="B29" s="47" t="s">
        <v>122</v>
      </c>
      <c r="C29" s="10" t="s">
        <v>59</v>
      </c>
      <c r="D29" s="21">
        <v>0</v>
      </c>
      <c r="E29" s="10" t="s">
        <v>104</v>
      </c>
      <c r="F29" s="35">
        <v>0</v>
      </c>
      <c r="G29" s="35">
        <f t="shared" si="0"/>
        <v>0</v>
      </c>
      <c r="H29" s="61"/>
    </row>
    <row r="30" spans="1:8" s="1" customFormat="1" ht="21.6" x14ac:dyDescent="0.3">
      <c r="A30" s="9"/>
      <c r="B30" s="47" t="s">
        <v>67</v>
      </c>
      <c r="C30" s="10" t="s">
        <v>59</v>
      </c>
      <c r="D30" s="38">
        <v>1600</v>
      </c>
      <c r="E30" s="10" t="s">
        <v>108</v>
      </c>
      <c r="F30" s="35">
        <v>550</v>
      </c>
      <c r="G30" s="35">
        <f t="shared" ref="G30:G34" si="1">D30*F30</f>
        <v>880000</v>
      </c>
      <c r="H30" s="61"/>
    </row>
    <row r="31" spans="1:8" s="1" customFormat="1" ht="12.75" customHeight="1" x14ac:dyDescent="0.3">
      <c r="A31" s="9"/>
      <c r="B31" s="47" t="s">
        <v>123</v>
      </c>
      <c r="C31" s="10" t="s">
        <v>20</v>
      </c>
      <c r="D31" s="21">
        <v>0</v>
      </c>
      <c r="E31" s="10" t="s">
        <v>120</v>
      </c>
      <c r="F31" s="35">
        <v>0</v>
      </c>
      <c r="G31" s="35">
        <f t="shared" si="1"/>
        <v>0</v>
      </c>
      <c r="H31" s="61"/>
    </row>
    <row r="32" spans="1:8" s="1" customFormat="1" ht="12.75" customHeight="1" x14ac:dyDescent="0.3">
      <c r="A32" s="9"/>
      <c r="B32" s="47" t="s">
        <v>124</v>
      </c>
      <c r="C32" s="10" t="s">
        <v>84</v>
      </c>
      <c r="D32" s="21">
        <v>18</v>
      </c>
      <c r="E32" s="10" t="s">
        <v>107</v>
      </c>
      <c r="F32" s="35">
        <v>25000</v>
      </c>
      <c r="G32" s="35">
        <f t="shared" si="1"/>
        <v>450000</v>
      </c>
      <c r="H32" s="61"/>
    </row>
    <row r="33" spans="1:8" s="1" customFormat="1" ht="12.75" customHeight="1" x14ac:dyDescent="0.3">
      <c r="A33" s="9"/>
      <c r="B33" s="47" t="s">
        <v>143</v>
      </c>
      <c r="C33" s="10" t="s">
        <v>91</v>
      </c>
      <c r="D33" s="38">
        <v>5000</v>
      </c>
      <c r="E33" s="10" t="s">
        <v>102</v>
      </c>
      <c r="F33" s="35">
        <v>500</v>
      </c>
      <c r="G33" s="35">
        <f t="shared" si="1"/>
        <v>2500000</v>
      </c>
      <c r="H33" s="61"/>
    </row>
    <row r="34" spans="1:8" s="1" customFormat="1" ht="12.75" customHeight="1" x14ac:dyDescent="0.3">
      <c r="A34" s="9"/>
      <c r="B34" s="47" t="s">
        <v>127</v>
      </c>
      <c r="C34" s="10" t="s">
        <v>20</v>
      </c>
      <c r="D34" s="21">
        <v>6.5</v>
      </c>
      <c r="E34" s="10" t="s">
        <v>85</v>
      </c>
      <c r="F34" s="35">
        <v>25000</v>
      </c>
      <c r="G34" s="35">
        <f t="shared" si="1"/>
        <v>162500</v>
      </c>
      <c r="H34" s="61"/>
    </row>
    <row r="35" spans="1:8" s="1" customFormat="1" ht="15.75" customHeight="1" x14ac:dyDescent="0.3">
      <c r="A35" s="9"/>
      <c r="B35" s="47" t="s">
        <v>126</v>
      </c>
      <c r="C35" s="10" t="s">
        <v>20</v>
      </c>
      <c r="D35" s="21">
        <v>15</v>
      </c>
      <c r="E35" s="10" t="s">
        <v>104</v>
      </c>
      <c r="F35" s="35">
        <v>25000</v>
      </c>
      <c r="G35" s="35">
        <f>D35*F35</f>
        <v>375000</v>
      </c>
      <c r="H35" s="61"/>
    </row>
    <row r="36" spans="1:8" s="1" customFormat="1" ht="12.75" customHeight="1" x14ac:dyDescent="0.3">
      <c r="A36" s="9"/>
      <c r="B36" s="11" t="s">
        <v>21</v>
      </c>
      <c r="C36" s="12"/>
      <c r="D36" s="12"/>
      <c r="E36" s="12"/>
      <c r="F36" s="13"/>
      <c r="G36" s="36">
        <f>SUM(G21:G35)</f>
        <v>6387500</v>
      </c>
      <c r="H36" s="61"/>
    </row>
    <row r="37" spans="1:8" s="1" customFormat="1" ht="12" customHeight="1" x14ac:dyDescent="0.3">
      <c r="A37" s="2"/>
      <c r="B37" s="68"/>
      <c r="C37" s="70"/>
      <c r="D37" s="70"/>
      <c r="E37" s="70"/>
      <c r="F37" s="77"/>
      <c r="G37" s="78"/>
      <c r="H37" s="61"/>
    </row>
    <row r="38" spans="1:8" s="1" customFormat="1" ht="12" customHeight="1" x14ac:dyDescent="0.3">
      <c r="A38" s="5"/>
      <c r="B38" s="79" t="s">
        <v>22</v>
      </c>
      <c r="C38" s="80"/>
      <c r="D38" s="81"/>
      <c r="E38" s="81"/>
      <c r="F38" s="82"/>
      <c r="G38" s="83"/>
      <c r="H38" s="61"/>
    </row>
    <row r="39" spans="1:8" s="1" customFormat="1" ht="24" customHeight="1" x14ac:dyDescent="0.3">
      <c r="A39" s="5"/>
      <c r="B39" s="84" t="s">
        <v>14</v>
      </c>
      <c r="C39" s="85" t="s">
        <v>15</v>
      </c>
      <c r="D39" s="85" t="s">
        <v>16</v>
      </c>
      <c r="E39" s="84" t="s">
        <v>55</v>
      </c>
      <c r="F39" s="85" t="s">
        <v>18</v>
      </c>
      <c r="G39" s="84" t="s">
        <v>19</v>
      </c>
      <c r="H39" s="61"/>
    </row>
    <row r="40" spans="1:8" s="1" customFormat="1" ht="12" customHeight="1" x14ac:dyDescent="0.3">
      <c r="A40" s="5"/>
      <c r="B40" s="86"/>
      <c r="C40" s="87" t="s">
        <v>55</v>
      </c>
      <c r="D40" s="87" t="s">
        <v>55</v>
      </c>
      <c r="E40" s="87" t="s">
        <v>55</v>
      </c>
      <c r="F40" s="88" t="s">
        <v>55</v>
      </c>
      <c r="G40" s="89"/>
      <c r="H40" s="61"/>
    </row>
    <row r="41" spans="1:8" s="1" customFormat="1" ht="12" customHeight="1" x14ac:dyDescent="0.3">
      <c r="A41" s="5"/>
      <c r="B41" s="14" t="s">
        <v>23</v>
      </c>
      <c r="C41" s="15"/>
      <c r="D41" s="15"/>
      <c r="E41" s="15"/>
      <c r="F41" s="90"/>
      <c r="G41" s="37"/>
      <c r="H41" s="61"/>
    </row>
    <row r="42" spans="1:8" s="1" customFormat="1" ht="12" customHeight="1" x14ac:dyDescent="0.3">
      <c r="A42" s="2"/>
      <c r="B42" s="91"/>
      <c r="C42" s="92"/>
      <c r="D42" s="92"/>
      <c r="E42" s="92"/>
      <c r="F42" s="93"/>
      <c r="G42" s="94"/>
      <c r="H42" s="61"/>
    </row>
    <row r="43" spans="1:8" s="1" customFormat="1" ht="12" customHeight="1" x14ac:dyDescent="0.3">
      <c r="A43" s="5"/>
      <c r="B43" s="79" t="s">
        <v>24</v>
      </c>
      <c r="C43" s="80"/>
      <c r="D43" s="81"/>
      <c r="E43" s="81"/>
      <c r="F43" s="82"/>
      <c r="G43" s="83"/>
      <c r="H43" s="61"/>
    </row>
    <row r="44" spans="1:8" s="1" customFormat="1" ht="24" customHeight="1" x14ac:dyDescent="0.3">
      <c r="A44" s="5"/>
      <c r="B44" s="95" t="s">
        <v>14</v>
      </c>
      <c r="C44" s="95" t="s">
        <v>15</v>
      </c>
      <c r="D44" s="95" t="s">
        <v>16</v>
      </c>
      <c r="E44" s="95" t="s">
        <v>17</v>
      </c>
      <c r="F44" s="96" t="s">
        <v>18</v>
      </c>
      <c r="G44" s="95" t="s">
        <v>19</v>
      </c>
      <c r="H44" s="61"/>
    </row>
    <row r="45" spans="1:8" s="1" customFormat="1" ht="12.75" customHeight="1" x14ac:dyDescent="0.3">
      <c r="A45" s="9"/>
      <c r="B45" s="47" t="s">
        <v>72</v>
      </c>
      <c r="C45" s="10" t="s">
        <v>136</v>
      </c>
      <c r="D45" s="21">
        <v>1</v>
      </c>
      <c r="E45" s="10" t="s">
        <v>103</v>
      </c>
      <c r="F45" s="35">
        <v>35000</v>
      </c>
      <c r="G45" s="35">
        <f>D45*F45</f>
        <v>35000</v>
      </c>
      <c r="H45" s="61"/>
    </row>
    <row r="46" spans="1:8" s="1" customFormat="1" ht="14.4" x14ac:dyDescent="0.3">
      <c r="A46" s="9"/>
      <c r="B46" s="47" t="s">
        <v>73</v>
      </c>
      <c r="C46" s="10" t="s">
        <v>136</v>
      </c>
      <c r="D46" s="21">
        <v>3</v>
      </c>
      <c r="E46" s="10" t="s">
        <v>74</v>
      </c>
      <c r="F46" s="35">
        <v>25000</v>
      </c>
      <c r="G46" s="35">
        <f t="shared" ref="G46:G47" si="2">D46*F46</f>
        <v>75000</v>
      </c>
      <c r="H46" s="61"/>
    </row>
    <row r="47" spans="1:8" s="1" customFormat="1" ht="14.4" x14ac:dyDescent="0.3">
      <c r="A47" s="9"/>
      <c r="B47" s="47" t="s">
        <v>75</v>
      </c>
      <c r="C47" s="10" t="s">
        <v>136</v>
      </c>
      <c r="D47" s="21">
        <v>15</v>
      </c>
      <c r="E47" s="10" t="s">
        <v>92</v>
      </c>
      <c r="F47" s="35">
        <v>25000</v>
      </c>
      <c r="G47" s="35">
        <f t="shared" si="2"/>
        <v>375000</v>
      </c>
      <c r="H47" s="61"/>
    </row>
    <row r="48" spans="1:8" s="1" customFormat="1" ht="12.75" customHeight="1" x14ac:dyDescent="0.3">
      <c r="A48" s="9"/>
      <c r="B48" s="47" t="s">
        <v>77</v>
      </c>
      <c r="C48" s="10" t="s">
        <v>136</v>
      </c>
      <c r="D48" s="21">
        <v>1</v>
      </c>
      <c r="E48" s="10" t="s">
        <v>78</v>
      </c>
      <c r="F48" s="35">
        <v>20000</v>
      </c>
      <c r="G48" s="35">
        <f t="shared" ref="G48:G49" si="3">D48*F48</f>
        <v>20000</v>
      </c>
      <c r="H48" s="61"/>
    </row>
    <row r="49" spans="1:11" s="1" customFormat="1" ht="12.75" customHeight="1" x14ac:dyDescent="0.3">
      <c r="A49" s="9"/>
      <c r="B49" s="47" t="s">
        <v>79</v>
      </c>
      <c r="C49" s="10" t="s">
        <v>136</v>
      </c>
      <c r="D49" s="21">
        <v>1</v>
      </c>
      <c r="E49" s="10" t="s">
        <v>78</v>
      </c>
      <c r="F49" s="35">
        <v>35000</v>
      </c>
      <c r="G49" s="35">
        <f t="shared" si="3"/>
        <v>35000</v>
      </c>
      <c r="H49" s="61"/>
    </row>
    <row r="50" spans="1:11" s="1" customFormat="1" ht="12.75" customHeight="1" x14ac:dyDescent="0.3">
      <c r="A50" s="9"/>
      <c r="B50" s="47" t="s">
        <v>80</v>
      </c>
      <c r="C50" s="10" t="s">
        <v>136</v>
      </c>
      <c r="D50" s="21">
        <v>0</v>
      </c>
      <c r="E50" s="10"/>
      <c r="F50" s="35">
        <v>0</v>
      </c>
      <c r="G50" s="35">
        <f>D50*F50</f>
        <v>0</v>
      </c>
      <c r="H50" s="61"/>
    </row>
    <row r="51" spans="1:11" s="1" customFormat="1" ht="21.6" x14ac:dyDescent="0.3">
      <c r="A51" s="9"/>
      <c r="B51" s="47" t="s">
        <v>81</v>
      </c>
      <c r="C51" s="10" t="s">
        <v>136</v>
      </c>
      <c r="D51" s="21">
        <v>0</v>
      </c>
      <c r="E51" s="10" t="s">
        <v>108</v>
      </c>
      <c r="F51" s="35">
        <v>0</v>
      </c>
      <c r="G51" s="35">
        <f>D51*F51</f>
        <v>0</v>
      </c>
      <c r="H51" s="61"/>
    </row>
    <row r="52" spans="1:11" s="1" customFormat="1" ht="12.75" customHeight="1" x14ac:dyDescent="0.3">
      <c r="A52" s="5"/>
      <c r="B52" s="14" t="s">
        <v>25</v>
      </c>
      <c r="C52" s="15"/>
      <c r="D52" s="15"/>
      <c r="E52" s="15"/>
      <c r="F52" s="15"/>
      <c r="G52" s="37">
        <f>SUM(G45:G51)</f>
        <v>540000</v>
      </c>
      <c r="H52" s="61"/>
    </row>
    <row r="53" spans="1:11" s="1" customFormat="1" ht="12" customHeight="1" x14ac:dyDescent="0.3">
      <c r="A53" s="2"/>
      <c r="B53" s="91"/>
      <c r="C53" s="92"/>
      <c r="D53" s="92"/>
      <c r="E53" s="92"/>
      <c r="F53" s="93"/>
      <c r="G53" s="94"/>
      <c r="H53" s="61"/>
    </row>
    <row r="54" spans="1:11" s="1" customFormat="1" ht="12" customHeight="1" x14ac:dyDescent="0.3">
      <c r="A54" s="5"/>
      <c r="B54" s="79" t="s">
        <v>26</v>
      </c>
      <c r="C54" s="80"/>
      <c r="D54" s="81"/>
      <c r="E54" s="81"/>
      <c r="F54" s="82"/>
      <c r="G54" s="83"/>
      <c r="H54" s="61"/>
    </row>
    <row r="55" spans="1:11" s="1" customFormat="1" ht="24" customHeight="1" x14ac:dyDescent="0.3">
      <c r="A55" s="5"/>
      <c r="B55" s="97" t="s">
        <v>27</v>
      </c>
      <c r="C55" s="97" t="s">
        <v>28</v>
      </c>
      <c r="D55" s="97" t="s">
        <v>29</v>
      </c>
      <c r="E55" s="97" t="s">
        <v>17</v>
      </c>
      <c r="F55" s="97" t="s">
        <v>18</v>
      </c>
      <c r="G55" s="98" t="s">
        <v>19</v>
      </c>
      <c r="H55" s="61"/>
      <c r="K55" s="19"/>
    </row>
    <row r="56" spans="1:11" s="1" customFormat="1" ht="20.399999999999999" x14ac:dyDescent="0.3">
      <c r="A56" s="17"/>
      <c r="B56" s="42" t="s">
        <v>94</v>
      </c>
      <c r="C56" s="26" t="s">
        <v>60</v>
      </c>
      <c r="D56" s="43">
        <v>1</v>
      </c>
      <c r="E56" s="26" t="s">
        <v>76</v>
      </c>
      <c r="F56" s="26">
        <v>5000000</v>
      </c>
      <c r="G56" s="44">
        <f>D56*F56</f>
        <v>5000000</v>
      </c>
      <c r="H56" s="61"/>
      <c r="K56" s="19"/>
    </row>
    <row r="57" spans="1:11" s="1" customFormat="1" ht="12.75" customHeight="1" x14ac:dyDescent="0.3">
      <c r="A57" s="17"/>
      <c r="B57" s="27" t="s">
        <v>68</v>
      </c>
      <c r="C57" s="22" t="s">
        <v>60</v>
      </c>
      <c r="D57" s="24">
        <v>1</v>
      </c>
      <c r="E57" s="22" t="s">
        <v>69</v>
      </c>
      <c r="F57" s="25">
        <v>3500000</v>
      </c>
      <c r="G57" s="25">
        <f t="shared" ref="G57:G58" si="4">D57*F57</f>
        <v>3500000</v>
      </c>
      <c r="H57" s="61"/>
    </row>
    <row r="58" spans="1:11" s="1" customFormat="1" ht="12.75" customHeight="1" x14ac:dyDescent="0.3">
      <c r="A58" s="17"/>
      <c r="B58" s="27" t="s">
        <v>70</v>
      </c>
      <c r="C58" s="22" t="s">
        <v>71</v>
      </c>
      <c r="D58" s="24">
        <v>80</v>
      </c>
      <c r="E58" s="22" t="s">
        <v>93</v>
      </c>
      <c r="F58" s="25">
        <v>5000</v>
      </c>
      <c r="G58" s="25">
        <f t="shared" si="4"/>
        <v>400000</v>
      </c>
      <c r="H58" s="61"/>
    </row>
    <row r="59" spans="1:11" s="1" customFormat="1" ht="13.5" customHeight="1" x14ac:dyDescent="0.3">
      <c r="A59" s="17"/>
      <c r="B59" s="99" t="s">
        <v>30</v>
      </c>
      <c r="C59" s="100"/>
      <c r="D59" s="100"/>
      <c r="E59" s="100"/>
      <c r="F59" s="101"/>
      <c r="G59" s="102">
        <f>SUM(G56:G58)</f>
        <v>8900000</v>
      </c>
      <c r="H59" s="61"/>
    </row>
    <row r="60" spans="1:11" s="1" customFormat="1" ht="12" customHeight="1" x14ac:dyDescent="0.3">
      <c r="A60" s="2"/>
      <c r="B60" s="103"/>
      <c r="C60" s="104"/>
      <c r="D60" s="104"/>
      <c r="E60" s="105"/>
      <c r="F60" s="106"/>
      <c r="G60" s="107"/>
      <c r="H60" s="61"/>
    </row>
    <row r="61" spans="1:11" s="1" customFormat="1" ht="12" customHeight="1" x14ac:dyDescent="0.3">
      <c r="A61" s="5"/>
      <c r="B61" s="79" t="s">
        <v>31</v>
      </c>
      <c r="C61" s="80"/>
      <c r="D61" s="81"/>
      <c r="E61" s="81"/>
      <c r="F61" s="82"/>
      <c r="G61" s="83"/>
      <c r="H61" s="61"/>
    </row>
    <row r="62" spans="1:11" s="1" customFormat="1" ht="24" customHeight="1" x14ac:dyDescent="0.3">
      <c r="A62" s="5"/>
      <c r="B62" s="108" t="s">
        <v>32</v>
      </c>
      <c r="C62" s="97" t="s">
        <v>28</v>
      </c>
      <c r="D62" s="97" t="s">
        <v>29</v>
      </c>
      <c r="E62" s="108" t="s">
        <v>17</v>
      </c>
      <c r="F62" s="97" t="s">
        <v>18</v>
      </c>
      <c r="G62" s="108" t="s">
        <v>19</v>
      </c>
      <c r="H62" s="61"/>
    </row>
    <row r="63" spans="1:11" s="1" customFormat="1" ht="21.6" x14ac:dyDescent="0.3">
      <c r="A63" s="17"/>
      <c r="B63" s="109" t="s">
        <v>82</v>
      </c>
      <c r="C63" s="23" t="s">
        <v>95</v>
      </c>
      <c r="D63" s="23">
        <v>1</v>
      </c>
      <c r="E63" s="45" t="s">
        <v>76</v>
      </c>
      <c r="F63" s="25">
        <v>500000</v>
      </c>
      <c r="G63" s="25">
        <f>D63*F63</f>
        <v>500000</v>
      </c>
      <c r="H63" s="61"/>
    </row>
    <row r="64" spans="1:11" s="1" customFormat="1" ht="16.5" customHeight="1" x14ac:dyDescent="0.3">
      <c r="A64" s="17"/>
      <c r="B64" s="109" t="s">
        <v>83</v>
      </c>
      <c r="C64" s="23" t="s">
        <v>84</v>
      </c>
      <c r="D64" s="23">
        <v>0</v>
      </c>
      <c r="E64" s="22" t="s">
        <v>85</v>
      </c>
      <c r="F64" s="25">
        <v>0</v>
      </c>
      <c r="G64" s="25">
        <f t="shared" ref="G64:G67" si="5">D64*F64</f>
        <v>0</v>
      </c>
      <c r="H64" s="61"/>
    </row>
    <row r="65" spans="1:9" s="1" customFormat="1" ht="16.5" customHeight="1" x14ac:dyDescent="0.3">
      <c r="A65" s="17"/>
      <c r="B65" s="109" t="s">
        <v>86</v>
      </c>
      <c r="C65" s="23" t="s">
        <v>84</v>
      </c>
      <c r="D65" s="23">
        <v>1</v>
      </c>
      <c r="E65" s="22" t="s">
        <v>87</v>
      </c>
      <c r="F65" s="25">
        <v>50000</v>
      </c>
      <c r="G65" s="25">
        <f t="shared" si="5"/>
        <v>50000</v>
      </c>
      <c r="H65" s="61"/>
    </row>
    <row r="66" spans="1:9" s="1" customFormat="1" ht="16.5" customHeight="1" x14ac:dyDescent="0.3">
      <c r="A66" s="17"/>
      <c r="B66" s="109" t="s">
        <v>88</v>
      </c>
      <c r="C66" s="23" t="s">
        <v>84</v>
      </c>
      <c r="D66" s="23">
        <v>1</v>
      </c>
      <c r="E66" s="22" t="s">
        <v>96</v>
      </c>
      <c r="F66" s="25">
        <v>60000</v>
      </c>
      <c r="G66" s="25">
        <f t="shared" si="5"/>
        <v>60000</v>
      </c>
      <c r="H66" s="61"/>
    </row>
    <row r="67" spans="1:9" s="1" customFormat="1" ht="16.5" customHeight="1" x14ac:dyDescent="0.3">
      <c r="A67" s="17"/>
      <c r="B67" s="109" t="s">
        <v>89</v>
      </c>
      <c r="C67" s="23" t="s">
        <v>97</v>
      </c>
      <c r="D67" s="23">
        <v>5</v>
      </c>
      <c r="E67" s="22" t="s">
        <v>109</v>
      </c>
      <c r="F67" s="25">
        <v>50000</v>
      </c>
      <c r="G67" s="25">
        <f t="shared" si="5"/>
        <v>250000</v>
      </c>
      <c r="H67" s="61"/>
    </row>
    <row r="68" spans="1:9" s="1" customFormat="1" ht="13.5" customHeight="1" x14ac:dyDescent="0.3">
      <c r="A68" s="5"/>
      <c r="B68" s="110" t="s">
        <v>33</v>
      </c>
      <c r="C68" s="111"/>
      <c r="D68" s="111"/>
      <c r="E68" s="112"/>
      <c r="F68" s="113"/>
      <c r="G68" s="114">
        <f>SUM(G63:G67)</f>
        <v>860000</v>
      </c>
      <c r="H68" s="61"/>
      <c r="I68" s="34"/>
    </row>
    <row r="69" spans="1:9" s="1" customFormat="1" ht="12" customHeight="1" x14ac:dyDescent="0.3">
      <c r="A69" s="2"/>
      <c r="B69" s="115"/>
      <c r="C69" s="115"/>
      <c r="D69" s="115"/>
      <c r="E69" s="115"/>
      <c r="F69" s="116"/>
      <c r="G69" s="117"/>
      <c r="H69" s="61"/>
    </row>
    <row r="70" spans="1:9" s="1" customFormat="1" ht="12" customHeight="1" x14ac:dyDescent="0.3">
      <c r="A70" s="17"/>
      <c r="B70" s="118" t="s">
        <v>34</v>
      </c>
      <c r="C70" s="119"/>
      <c r="D70" s="119"/>
      <c r="E70" s="119"/>
      <c r="F70" s="119"/>
      <c r="G70" s="120">
        <f>G36+G41+G52+G59+G68</f>
        <v>16687500</v>
      </c>
      <c r="H70" s="61"/>
    </row>
    <row r="71" spans="1:9" s="1" customFormat="1" ht="12" customHeight="1" x14ac:dyDescent="0.3">
      <c r="A71" s="17"/>
      <c r="B71" s="121" t="s">
        <v>35</v>
      </c>
      <c r="C71" s="122"/>
      <c r="D71" s="122"/>
      <c r="E71" s="122"/>
      <c r="F71" s="122"/>
      <c r="G71" s="123">
        <f>G70*0.05</f>
        <v>834375</v>
      </c>
      <c r="H71" s="61"/>
    </row>
    <row r="72" spans="1:9" s="1" customFormat="1" ht="12" customHeight="1" x14ac:dyDescent="0.3">
      <c r="A72" s="17"/>
      <c r="B72" s="124" t="s">
        <v>36</v>
      </c>
      <c r="C72" s="125"/>
      <c r="D72" s="125"/>
      <c r="E72" s="125"/>
      <c r="F72" s="125"/>
      <c r="G72" s="126">
        <f>G71+G70</f>
        <v>17521875</v>
      </c>
      <c r="H72" s="61"/>
    </row>
    <row r="73" spans="1:9" s="1" customFormat="1" ht="12" customHeight="1" x14ac:dyDescent="0.3">
      <c r="A73" s="17"/>
      <c r="B73" s="121" t="s">
        <v>37</v>
      </c>
      <c r="C73" s="122"/>
      <c r="D73" s="122"/>
      <c r="E73" s="122"/>
      <c r="F73" s="122"/>
      <c r="G73" s="123">
        <f>G12</f>
        <v>18750000</v>
      </c>
      <c r="H73" s="61"/>
    </row>
    <row r="74" spans="1:9" s="1" customFormat="1" ht="12" customHeight="1" x14ac:dyDescent="0.3">
      <c r="A74" s="17"/>
      <c r="B74" s="127" t="s">
        <v>38</v>
      </c>
      <c r="C74" s="128"/>
      <c r="D74" s="128"/>
      <c r="E74" s="128"/>
      <c r="F74" s="128"/>
      <c r="G74" s="120">
        <f>G73-G72</f>
        <v>1228125</v>
      </c>
      <c r="H74" s="61"/>
    </row>
    <row r="75" spans="1:9" s="1" customFormat="1" ht="12" customHeight="1" x14ac:dyDescent="0.3">
      <c r="A75" s="17"/>
      <c r="B75" s="129" t="s">
        <v>110</v>
      </c>
      <c r="C75" s="130"/>
      <c r="D75" s="130"/>
      <c r="E75" s="130"/>
      <c r="F75" s="130"/>
      <c r="G75" s="131"/>
      <c r="H75" s="61"/>
    </row>
    <row r="76" spans="1:9" s="1" customFormat="1" ht="12.75" customHeight="1" thickBot="1" x14ac:dyDescent="0.35">
      <c r="A76" s="17"/>
      <c r="B76" s="132"/>
      <c r="C76" s="130"/>
      <c r="D76" s="130"/>
      <c r="E76" s="130"/>
      <c r="F76" s="130"/>
      <c r="G76" s="131"/>
      <c r="H76" s="61"/>
    </row>
    <row r="77" spans="1:9" s="1" customFormat="1" ht="12" customHeight="1" x14ac:dyDescent="0.3">
      <c r="A77" s="17"/>
      <c r="B77" s="133" t="s">
        <v>111</v>
      </c>
      <c r="C77" s="134"/>
      <c r="D77" s="134"/>
      <c r="E77" s="134"/>
      <c r="F77" s="135"/>
      <c r="G77" s="131"/>
      <c r="H77" s="61"/>
    </row>
    <row r="78" spans="1:9" s="1" customFormat="1" ht="12" customHeight="1" x14ac:dyDescent="0.3">
      <c r="A78" s="17"/>
      <c r="B78" s="136" t="s">
        <v>39</v>
      </c>
      <c r="C78" s="137"/>
      <c r="D78" s="137"/>
      <c r="E78" s="137"/>
      <c r="F78" s="138"/>
      <c r="G78" s="131"/>
      <c r="H78" s="61"/>
    </row>
    <row r="79" spans="1:9" s="1" customFormat="1" ht="12" customHeight="1" x14ac:dyDescent="0.3">
      <c r="A79" s="17"/>
      <c r="B79" s="136" t="s">
        <v>40</v>
      </c>
      <c r="C79" s="137"/>
      <c r="D79" s="137"/>
      <c r="E79" s="137"/>
      <c r="F79" s="138"/>
      <c r="G79" s="131"/>
      <c r="H79" s="61"/>
    </row>
    <row r="80" spans="1:9" s="1" customFormat="1" ht="12" customHeight="1" x14ac:dyDescent="0.3">
      <c r="A80" s="17"/>
      <c r="B80" s="136" t="s">
        <v>41</v>
      </c>
      <c r="C80" s="137"/>
      <c r="D80" s="137"/>
      <c r="E80" s="137"/>
      <c r="F80" s="138"/>
      <c r="G80" s="131"/>
      <c r="H80" s="61"/>
    </row>
    <row r="81" spans="1:8" s="1" customFormat="1" ht="12" customHeight="1" x14ac:dyDescent="0.3">
      <c r="A81" s="17"/>
      <c r="B81" s="136" t="s">
        <v>42</v>
      </c>
      <c r="C81" s="137"/>
      <c r="D81" s="137"/>
      <c r="E81" s="137"/>
      <c r="F81" s="138"/>
      <c r="G81" s="131"/>
      <c r="H81" s="61"/>
    </row>
    <row r="82" spans="1:8" s="1" customFormat="1" ht="12" customHeight="1" x14ac:dyDescent="0.3">
      <c r="A82" s="17"/>
      <c r="B82" s="136" t="s">
        <v>43</v>
      </c>
      <c r="C82" s="137"/>
      <c r="D82" s="137"/>
      <c r="E82" s="137"/>
      <c r="F82" s="138"/>
      <c r="G82" s="131"/>
      <c r="H82" s="61"/>
    </row>
    <row r="83" spans="1:8" s="1" customFormat="1" ht="12.75" customHeight="1" thickBot="1" x14ac:dyDescent="0.35">
      <c r="A83" s="17"/>
      <c r="B83" s="139" t="s">
        <v>44</v>
      </c>
      <c r="C83" s="140"/>
      <c r="D83" s="140"/>
      <c r="E83" s="140"/>
      <c r="F83" s="141"/>
      <c r="G83" s="131"/>
      <c r="H83" s="61"/>
    </row>
    <row r="84" spans="1:8" s="1" customFormat="1" ht="12.75" customHeight="1" x14ac:dyDescent="0.3">
      <c r="A84" s="17"/>
      <c r="B84" s="132"/>
      <c r="C84" s="137"/>
      <c r="D84" s="137"/>
      <c r="E84" s="137"/>
      <c r="F84" s="137"/>
      <c r="G84" s="131"/>
      <c r="H84" s="61"/>
    </row>
    <row r="85" spans="1:8" s="1" customFormat="1" ht="15" customHeight="1" thickBot="1" x14ac:dyDescent="0.35">
      <c r="A85" s="17"/>
      <c r="B85" s="331" t="s">
        <v>45</v>
      </c>
      <c r="C85" s="332"/>
      <c r="D85" s="142"/>
      <c r="E85" s="143"/>
      <c r="F85" s="143"/>
      <c r="G85" s="131"/>
      <c r="H85" s="61"/>
    </row>
    <row r="86" spans="1:8" s="1" customFormat="1" ht="12" customHeight="1" x14ac:dyDescent="0.3">
      <c r="A86" s="17"/>
      <c r="B86" s="144" t="s">
        <v>32</v>
      </c>
      <c r="C86" s="145" t="s">
        <v>46</v>
      </c>
      <c r="D86" s="146" t="s">
        <v>47</v>
      </c>
      <c r="E86" s="143"/>
      <c r="F86" s="143"/>
      <c r="G86" s="131"/>
      <c r="H86" s="61"/>
    </row>
    <row r="87" spans="1:8" s="1" customFormat="1" ht="12" customHeight="1" x14ac:dyDescent="0.3">
      <c r="A87" s="17"/>
      <c r="B87" s="147" t="s">
        <v>48</v>
      </c>
      <c r="C87" s="148">
        <f>G36</f>
        <v>6387500</v>
      </c>
      <c r="D87" s="149">
        <f>(C87/C93)</f>
        <v>0.36454431960049938</v>
      </c>
      <c r="E87" s="143"/>
      <c r="F87" s="143"/>
      <c r="G87" s="131"/>
      <c r="H87" s="61"/>
    </row>
    <row r="88" spans="1:8" s="1" customFormat="1" ht="12" customHeight="1" x14ac:dyDescent="0.3">
      <c r="A88" s="17"/>
      <c r="B88" s="147" t="s">
        <v>49</v>
      </c>
      <c r="C88" s="148">
        <f>G41</f>
        <v>0</v>
      </c>
      <c r="D88" s="149">
        <v>0</v>
      </c>
      <c r="E88" s="143"/>
      <c r="F88" s="143"/>
      <c r="G88" s="131"/>
      <c r="H88" s="61"/>
    </row>
    <row r="89" spans="1:8" s="1" customFormat="1" ht="12" customHeight="1" x14ac:dyDescent="0.3">
      <c r="A89" s="17"/>
      <c r="B89" s="147" t="s">
        <v>50</v>
      </c>
      <c r="C89" s="148">
        <f>G52</f>
        <v>540000</v>
      </c>
      <c r="D89" s="149">
        <f>(C89/C93)</f>
        <v>3.0818619582664526E-2</v>
      </c>
      <c r="E89" s="143"/>
      <c r="F89" s="143"/>
      <c r="G89" s="131"/>
      <c r="H89" s="61"/>
    </row>
    <row r="90" spans="1:8" s="1" customFormat="1" ht="12" customHeight="1" x14ac:dyDescent="0.3">
      <c r="A90" s="17"/>
      <c r="B90" s="147" t="s">
        <v>27</v>
      </c>
      <c r="C90" s="148">
        <f>G59</f>
        <v>8900000</v>
      </c>
      <c r="D90" s="149">
        <f>(C90/C93)</f>
        <v>0.50793650793650791</v>
      </c>
      <c r="E90" s="143"/>
      <c r="F90" s="143"/>
      <c r="G90" s="131"/>
      <c r="H90" s="61"/>
    </row>
    <row r="91" spans="1:8" s="1" customFormat="1" ht="12" customHeight="1" x14ac:dyDescent="0.3">
      <c r="A91" s="17"/>
      <c r="B91" s="147" t="s">
        <v>51</v>
      </c>
      <c r="C91" s="150">
        <f>G68</f>
        <v>860000</v>
      </c>
      <c r="D91" s="149">
        <f>(C91/C93)</f>
        <v>4.9081505261280543E-2</v>
      </c>
      <c r="E91" s="151"/>
      <c r="F91" s="151"/>
      <c r="G91" s="131"/>
      <c r="H91" s="61"/>
    </row>
    <row r="92" spans="1:8" s="1" customFormat="1" ht="12" customHeight="1" x14ac:dyDescent="0.3">
      <c r="A92" s="17"/>
      <c r="B92" s="147" t="s">
        <v>52</v>
      </c>
      <c r="C92" s="150">
        <f>G71</f>
        <v>834375</v>
      </c>
      <c r="D92" s="149">
        <f>(C92/C93)</f>
        <v>4.7619047619047616E-2</v>
      </c>
      <c r="E92" s="151"/>
      <c r="F92" s="151"/>
      <c r="G92" s="131"/>
      <c r="H92" s="61"/>
    </row>
    <row r="93" spans="1:8" s="1" customFormat="1" ht="12.75" customHeight="1" thickBot="1" x14ac:dyDescent="0.35">
      <c r="A93" s="17"/>
      <c r="B93" s="152" t="s">
        <v>53</v>
      </c>
      <c r="C93" s="153">
        <f>SUM(C87:C92)</f>
        <v>17521875</v>
      </c>
      <c r="D93" s="154">
        <f>SUM(D87:D92)</f>
        <v>1</v>
      </c>
      <c r="E93" s="151"/>
      <c r="F93" s="151"/>
      <c r="G93" s="131"/>
      <c r="H93" s="61"/>
    </row>
    <row r="94" spans="1:8" s="1" customFormat="1" ht="12" customHeight="1" x14ac:dyDescent="0.3">
      <c r="A94" s="17"/>
      <c r="B94" s="132"/>
      <c r="C94" s="130"/>
      <c r="D94" s="130"/>
      <c r="E94" s="130"/>
      <c r="F94" s="130"/>
      <c r="G94" s="131"/>
      <c r="H94" s="61"/>
    </row>
    <row r="95" spans="1:8" s="1" customFormat="1" ht="12.75" customHeight="1" thickBot="1" x14ac:dyDescent="0.35">
      <c r="A95" s="17"/>
      <c r="B95" s="58"/>
      <c r="C95" s="130"/>
      <c r="D95" s="130"/>
      <c r="E95" s="130"/>
      <c r="F95" s="130"/>
      <c r="G95" s="131"/>
      <c r="H95" s="61"/>
    </row>
    <row r="96" spans="1:8" s="1" customFormat="1" ht="12" customHeight="1" thickBot="1" x14ac:dyDescent="0.35">
      <c r="A96" s="17"/>
      <c r="B96" s="333" t="s">
        <v>57</v>
      </c>
      <c r="C96" s="334"/>
      <c r="D96" s="334"/>
      <c r="E96" s="335"/>
      <c r="F96" s="151"/>
      <c r="G96" s="131"/>
      <c r="H96" s="61"/>
    </row>
    <row r="97" spans="1:8" s="1" customFormat="1" ht="12" customHeight="1" thickBot="1" x14ac:dyDescent="0.35">
      <c r="A97" s="17"/>
      <c r="B97" s="170"/>
      <c r="C97" s="171" t="s">
        <v>115</v>
      </c>
      <c r="D97" s="171" t="s">
        <v>113</v>
      </c>
      <c r="E97" s="171" t="s">
        <v>114</v>
      </c>
      <c r="F97" s="151"/>
      <c r="G97" s="131"/>
      <c r="H97" s="61"/>
    </row>
    <row r="98" spans="1:8" s="1" customFormat="1" ht="12" customHeight="1" x14ac:dyDescent="0.3">
      <c r="A98" s="17"/>
      <c r="B98" s="155" t="s">
        <v>117</v>
      </c>
      <c r="C98" s="156">
        <v>28000</v>
      </c>
      <c r="D98" s="157">
        <f>G9</f>
        <v>25000</v>
      </c>
      <c r="E98" s="156">
        <v>32000</v>
      </c>
      <c r="F98" s="158"/>
      <c r="G98" s="159"/>
      <c r="H98" s="61"/>
    </row>
    <row r="99" spans="1:8" s="1" customFormat="1" ht="12.75" customHeight="1" thickBot="1" x14ac:dyDescent="0.35">
      <c r="A99" s="17"/>
      <c r="B99" s="152" t="s">
        <v>116</v>
      </c>
      <c r="C99" s="153">
        <f>(G72/C98)</f>
        <v>625.78125</v>
      </c>
      <c r="D99" s="153">
        <f>G72/D98</f>
        <v>700.875</v>
      </c>
      <c r="E99" s="160">
        <f>(G72/E98)</f>
        <v>547.55859375</v>
      </c>
      <c r="F99" s="158"/>
      <c r="G99" s="159"/>
      <c r="H99" s="61"/>
    </row>
    <row r="100" spans="1:8" s="1" customFormat="1" ht="15.6" customHeight="1" x14ac:dyDescent="0.3">
      <c r="A100" s="17"/>
      <c r="B100" s="18" t="s">
        <v>54</v>
      </c>
      <c r="C100" s="16"/>
      <c r="D100" s="16"/>
      <c r="E100" s="16"/>
      <c r="F100" s="16"/>
      <c r="G100" s="31"/>
    </row>
  </sheetData>
  <mergeCells count="9">
    <mergeCell ref="B17:G17"/>
    <mergeCell ref="B85:C85"/>
    <mergeCell ref="B96:E96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workbookViewId="0">
      <selection activeCell="F53" sqref="F53"/>
    </sheetView>
  </sheetViews>
  <sheetFormatPr baseColWidth="10" defaultColWidth="10.88671875" defaultRowHeight="11.25" customHeight="1" x14ac:dyDescent="0.3"/>
  <cols>
    <col min="1" max="1" width="15.5546875" style="1" customWidth="1"/>
    <col min="2" max="2" width="21.33203125" style="1" customWidth="1"/>
    <col min="3" max="3" width="17" style="1" customWidth="1"/>
    <col min="4" max="4" width="14.88671875" style="1" customWidth="1"/>
    <col min="5" max="5" width="14.44140625" style="1" customWidth="1"/>
    <col min="6" max="6" width="18.6640625" style="1" customWidth="1"/>
    <col min="7" max="7" width="17.109375" style="32" customWidth="1"/>
    <col min="8" max="255" width="10.88671875" style="1" customWidth="1"/>
  </cols>
  <sheetData>
    <row r="1" spans="1:7" ht="15" customHeight="1" x14ac:dyDescent="0.3">
      <c r="A1" s="2"/>
      <c r="B1" s="2"/>
      <c r="C1" s="2"/>
      <c r="D1" s="2"/>
      <c r="E1" s="2"/>
      <c r="F1" s="2"/>
      <c r="G1" s="28"/>
    </row>
    <row r="2" spans="1:7" ht="15" customHeight="1" x14ac:dyDescent="0.3">
      <c r="A2" s="2"/>
      <c r="B2" s="2"/>
      <c r="C2" s="2"/>
      <c r="D2" s="2"/>
      <c r="E2" s="2"/>
      <c r="F2" s="2"/>
      <c r="G2" s="28"/>
    </row>
    <row r="3" spans="1:7" ht="15" customHeight="1" x14ac:dyDescent="0.3">
      <c r="A3" s="2"/>
      <c r="B3" s="2"/>
      <c r="C3" s="2"/>
      <c r="D3" s="2"/>
      <c r="E3" s="2"/>
      <c r="F3" s="2"/>
      <c r="G3" s="28"/>
    </row>
    <row r="4" spans="1:7" ht="15" customHeight="1" x14ac:dyDescent="0.3">
      <c r="A4" s="2"/>
      <c r="B4" s="2"/>
      <c r="C4" s="2"/>
      <c r="D4" s="2"/>
      <c r="E4" s="2"/>
      <c r="F4" s="2"/>
      <c r="G4" s="28"/>
    </row>
    <row r="5" spans="1:7" ht="15" customHeight="1" x14ac:dyDescent="0.3">
      <c r="A5" s="2"/>
      <c r="B5" s="2"/>
      <c r="C5" s="2"/>
      <c r="D5" s="2"/>
      <c r="E5" s="2"/>
      <c r="F5" s="2"/>
      <c r="G5" s="28"/>
    </row>
    <row r="6" spans="1:7" ht="15" customHeight="1" x14ac:dyDescent="0.3">
      <c r="A6" s="2"/>
      <c r="B6" s="2"/>
      <c r="C6" s="2"/>
      <c r="D6" s="2"/>
      <c r="E6" s="2"/>
      <c r="F6" s="2"/>
      <c r="G6" s="28"/>
    </row>
    <row r="7" spans="1:7" ht="15" customHeight="1" x14ac:dyDescent="0.3">
      <c r="A7" s="2"/>
      <c r="B7" s="2"/>
      <c r="C7" s="2"/>
      <c r="D7" s="2"/>
      <c r="E7" s="2"/>
      <c r="F7" s="2"/>
      <c r="G7" s="28"/>
    </row>
    <row r="8" spans="1:7" ht="15" customHeight="1" x14ac:dyDescent="0.3">
      <c r="A8" s="2"/>
      <c r="B8" s="166"/>
      <c r="C8" s="65"/>
      <c r="D8" s="167"/>
      <c r="E8" s="65"/>
      <c r="F8" s="65"/>
      <c r="G8" s="168"/>
    </row>
    <row r="9" spans="1:7" ht="12" customHeight="1" x14ac:dyDescent="0.3">
      <c r="A9" s="5"/>
      <c r="B9" s="59" t="s">
        <v>0</v>
      </c>
      <c r="C9" s="7" t="s">
        <v>58</v>
      </c>
      <c r="D9" s="60"/>
      <c r="E9" s="336" t="s">
        <v>101</v>
      </c>
      <c r="F9" s="337"/>
      <c r="G9" s="39">
        <v>25000</v>
      </c>
    </row>
    <row r="10" spans="1:7" ht="18" customHeight="1" x14ac:dyDescent="0.3">
      <c r="A10" s="5"/>
      <c r="B10" s="6" t="s">
        <v>1</v>
      </c>
      <c r="C10" s="33" t="s">
        <v>137</v>
      </c>
      <c r="D10" s="60"/>
      <c r="E10" s="338" t="s">
        <v>2</v>
      </c>
      <c r="F10" s="339"/>
      <c r="G10" s="7" t="s">
        <v>102</v>
      </c>
    </row>
    <row r="11" spans="1:7" ht="18" customHeight="1" x14ac:dyDescent="0.3">
      <c r="A11" s="5"/>
      <c r="B11" s="6" t="s">
        <v>3</v>
      </c>
      <c r="C11" s="7" t="s">
        <v>130</v>
      </c>
      <c r="D11" s="60"/>
      <c r="E11" s="338" t="s">
        <v>56</v>
      </c>
      <c r="F11" s="339"/>
      <c r="G11" s="30">
        <v>12000</v>
      </c>
    </row>
    <row r="12" spans="1:7" ht="11.25" customHeight="1" x14ac:dyDescent="0.3">
      <c r="A12" s="5"/>
      <c r="B12" s="6" t="s">
        <v>4</v>
      </c>
      <c r="C12" s="8" t="s">
        <v>129</v>
      </c>
      <c r="D12" s="60"/>
      <c r="E12" s="48" t="s">
        <v>5</v>
      </c>
      <c r="F12" s="49"/>
      <c r="G12" s="20">
        <f>G9/20*G11</f>
        <v>15000000</v>
      </c>
    </row>
    <row r="13" spans="1:7" ht="11.25" customHeight="1" x14ac:dyDescent="0.3">
      <c r="A13" s="5"/>
      <c r="B13" s="6" t="s">
        <v>6</v>
      </c>
      <c r="C13" s="7" t="s">
        <v>131</v>
      </c>
      <c r="D13" s="60"/>
      <c r="E13" s="338" t="s">
        <v>7</v>
      </c>
      <c r="F13" s="339"/>
      <c r="G13" s="7" t="s">
        <v>133</v>
      </c>
    </row>
    <row r="14" spans="1:7" ht="13.5" customHeight="1" x14ac:dyDescent="0.3">
      <c r="A14" s="5"/>
      <c r="B14" s="6" t="s">
        <v>8</v>
      </c>
      <c r="C14" s="7" t="s">
        <v>132</v>
      </c>
      <c r="D14" s="60"/>
      <c r="E14" s="338" t="s">
        <v>9</v>
      </c>
      <c r="F14" s="339"/>
      <c r="G14" s="7" t="s">
        <v>134</v>
      </c>
    </row>
    <row r="15" spans="1:7" ht="25.5" customHeight="1" x14ac:dyDescent="0.3">
      <c r="A15" s="5"/>
      <c r="B15" s="6" t="s">
        <v>10</v>
      </c>
      <c r="C15" s="62">
        <v>44593</v>
      </c>
      <c r="D15" s="60"/>
      <c r="E15" s="340" t="s">
        <v>11</v>
      </c>
      <c r="F15" s="341"/>
      <c r="G15" s="8" t="s">
        <v>138</v>
      </c>
    </row>
    <row r="16" spans="1:7" ht="12" customHeight="1" x14ac:dyDescent="0.3">
      <c r="A16" s="2"/>
      <c r="B16" s="63"/>
      <c r="C16" s="64"/>
      <c r="D16" s="65"/>
      <c r="E16" s="66"/>
      <c r="F16" s="66"/>
      <c r="G16" s="67"/>
    </row>
    <row r="17" spans="1:7" ht="12" customHeight="1" x14ac:dyDescent="0.3">
      <c r="A17" s="9"/>
      <c r="B17" s="329" t="s">
        <v>12</v>
      </c>
      <c r="C17" s="330"/>
      <c r="D17" s="330"/>
      <c r="E17" s="330"/>
      <c r="F17" s="330"/>
      <c r="G17" s="330"/>
    </row>
    <row r="18" spans="1:7" ht="12" customHeight="1" x14ac:dyDescent="0.3">
      <c r="A18" s="2"/>
      <c r="B18" s="68"/>
      <c r="C18" s="69"/>
      <c r="D18" s="69"/>
      <c r="E18" s="69"/>
      <c r="F18" s="70"/>
      <c r="G18" s="71"/>
    </row>
    <row r="19" spans="1:7" ht="12" customHeight="1" x14ac:dyDescent="0.3">
      <c r="A19" s="5"/>
      <c r="B19" s="72" t="s">
        <v>13</v>
      </c>
      <c r="C19" s="73"/>
      <c r="D19" s="74"/>
      <c r="E19" s="74"/>
      <c r="F19" s="74"/>
      <c r="G19" s="75"/>
    </row>
    <row r="20" spans="1:7" ht="24" customHeight="1" x14ac:dyDescent="0.3">
      <c r="A20" s="9"/>
      <c r="B20" s="76" t="s">
        <v>14</v>
      </c>
      <c r="C20" s="76" t="s">
        <v>15</v>
      </c>
      <c r="D20" s="76" t="s">
        <v>16</v>
      </c>
      <c r="E20" s="76" t="s">
        <v>17</v>
      </c>
      <c r="F20" s="76" t="s">
        <v>18</v>
      </c>
      <c r="G20" s="76" t="s">
        <v>19</v>
      </c>
    </row>
    <row r="21" spans="1:7" ht="12.75" customHeight="1" x14ac:dyDescent="0.3">
      <c r="A21" s="9"/>
      <c r="B21" s="57" t="s">
        <v>61</v>
      </c>
      <c r="C21" s="53" t="s">
        <v>20</v>
      </c>
      <c r="D21" s="54">
        <v>5</v>
      </c>
      <c r="E21" s="53" t="s">
        <v>78</v>
      </c>
      <c r="F21" s="55">
        <v>25000</v>
      </c>
      <c r="G21" s="35">
        <f>D21*F21</f>
        <v>125000</v>
      </c>
    </row>
    <row r="22" spans="1:7" ht="12.75" customHeight="1" x14ac:dyDescent="0.3">
      <c r="A22" s="9"/>
      <c r="B22" s="57" t="s">
        <v>118</v>
      </c>
      <c r="C22" s="53" t="s">
        <v>59</v>
      </c>
      <c r="D22" s="54">
        <v>1600</v>
      </c>
      <c r="E22" s="53" t="s">
        <v>105</v>
      </c>
      <c r="F22" s="55">
        <v>250</v>
      </c>
      <c r="G22" s="35">
        <f t="shared" ref="G22:G36" si="0">D22*F22</f>
        <v>400000</v>
      </c>
    </row>
    <row r="23" spans="1:7" ht="12.75" customHeight="1" x14ac:dyDescent="0.3">
      <c r="A23" s="9"/>
      <c r="B23" s="57" t="s">
        <v>62</v>
      </c>
      <c r="C23" s="53" t="s">
        <v>59</v>
      </c>
      <c r="D23" s="56">
        <v>0</v>
      </c>
      <c r="E23" s="53"/>
      <c r="F23" s="55">
        <v>0</v>
      </c>
      <c r="G23" s="35">
        <f t="shared" si="0"/>
        <v>0</v>
      </c>
    </row>
    <row r="24" spans="1:7" ht="12.75" customHeight="1" x14ac:dyDescent="0.3">
      <c r="A24" s="9"/>
      <c r="B24" s="57" t="s">
        <v>63</v>
      </c>
      <c r="C24" s="53" t="s">
        <v>59</v>
      </c>
      <c r="D24" s="54">
        <v>1600</v>
      </c>
      <c r="E24" s="53" t="s">
        <v>106</v>
      </c>
      <c r="F24" s="55">
        <v>250</v>
      </c>
      <c r="G24" s="35">
        <f t="shared" si="0"/>
        <v>400000</v>
      </c>
    </row>
    <row r="25" spans="1:7" ht="21.6" x14ac:dyDescent="0.3">
      <c r="A25" s="9"/>
      <c r="B25" s="57" t="s">
        <v>64</v>
      </c>
      <c r="C25" s="53" t="s">
        <v>20</v>
      </c>
      <c r="D25" s="54">
        <v>4.5999999999999996</v>
      </c>
      <c r="E25" s="53" t="s">
        <v>103</v>
      </c>
      <c r="F25" s="55">
        <v>25000</v>
      </c>
      <c r="G25" s="35">
        <f t="shared" si="0"/>
        <v>114999.99999999999</v>
      </c>
    </row>
    <row r="26" spans="1:7" ht="12.75" customHeight="1" x14ac:dyDescent="0.3">
      <c r="A26" s="9"/>
      <c r="B26" s="57" t="s">
        <v>65</v>
      </c>
      <c r="C26" s="53" t="s">
        <v>59</v>
      </c>
      <c r="D26" s="54">
        <v>1600</v>
      </c>
      <c r="E26" s="53" t="s">
        <v>78</v>
      </c>
      <c r="F26" s="55">
        <v>150</v>
      </c>
      <c r="G26" s="35">
        <f t="shared" ref="G26:G28" si="1">D26*F26</f>
        <v>240000</v>
      </c>
    </row>
    <row r="27" spans="1:7" ht="12.75" customHeight="1" x14ac:dyDescent="0.3">
      <c r="A27" s="9"/>
      <c r="B27" s="57" t="s">
        <v>66</v>
      </c>
      <c r="C27" s="53" t="s">
        <v>59</v>
      </c>
      <c r="D27" s="54">
        <v>1333</v>
      </c>
      <c r="E27" s="53" t="s">
        <v>104</v>
      </c>
      <c r="F27" s="55">
        <v>150</v>
      </c>
      <c r="G27" s="35">
        <f t="shared" si="1"/>
        <v>199950</v>
      </c>
    </row>
    <row r="28" spans="1:7" ht="12.75" customHeight="1" x14ac:dyDescent="0.3">
      <c r="A28" s="9"/>
      <c r="B28" s="57" t="s">
        <v>121</v>
      </c>
      <c r="C28" s="53" t="s">
        <v>59</v>
      </c>
      <c r="D28" s="56"/>
      <c r="E28" s="53"/>
      <c r="F28" s="55"/>
      <c r="G28" s="35">
        <f t="shared" si="1"/>
        <v>0</v>
      </c>
    </row>
    <row r="29" spans="1:7" ht="12.75" customHeight="1" x14ac:dyDescent="0.3">
      <c r="A29" s="9"/>
      <c r="B29" s="57" t="s">
        <v>122</v>
      </c>
      <c r="C29" s="53" t="s">
        <v>20</v>
      </c>
      <c r="D29" s="56">
        <v>0</v>
      </c>
      <c r="E29" s="53"/>
      <c r="F29" s="55">
        <v>0</v>
      </c>
      <c r="G29" s="35">
        <f t="shared" si="0"/>
        <v>0</v>
      </c>
    </row>
    <row r="30" spans="1:7" ht="12.75" customHeight="1" x14ac:dyDescent="0.3">
      <c r="A30" s="9"/>
      <c r="B30" s="57" t="s">
        <v>67</v>
      </c>
      <c r="C30" s="53" t="s">
        <v>59</v>
      </c>
      <c r="D30" s="54">
        <v>0</v>
      </c>
      <c r="E30" s="53"/>
      <c r="F30" s="55">
        <v>0</v>
      </c>
      <c r="G30" s="35">
        <f t="shared" si="0"/>
        <v>0</v>
      </c>
    </row>
    <row r="31" spans="1:7" ht="12.75" customHeight="1" x14ac:dyDescent="0.3">
      <c r="A31" s="9"/>
      <c r="B31" s="57" t="s">
        <v>123</v>
      </c>
      <c r="C31" s="53" t="s">
        <v>59</v>
      </c>
      <c r="D31" s="54">
        <v>1600</v>
      </c>
      <c r="E31" s="53" t="s">
        <v>104</v>
      </c>
      <c r="F31" s="55">
        <v>680</v>
      </c>
      <c r="G31" s="35">
        <f t="shared" si="0"/>
        <v>1088000</v>
      </c>
    </row>
    <row r="32" spans="1:7" ht="12.75" customHeight="1" x14ac:dyDescent="0.3">
      <c r="A32" s="9"/>
      <c r="B32" s="57" t="s">
        <v>124</v>
      </c>
      <c r="C32" s="53" t="s">
        <v>20</v>
      </c>
      <c r="D32" s="56">
        <v>0</v>
      </c>
      <c r="E32" s="53"/>
      <c r="F32" s="55">
        <v>0</v>
      </c>
      <c r="G32" s="35">
        <f t="shared" si="0"/>
        <v>0</v>
      </c>
    </row>
    <row r="33" spans="1:7" ht="12.75" customHeight="1" x14ac:dyDescent="0.3">
      <c r="A33" s="9"/>
      <c r="B33" s="57" t="s">
        <v>125</v>
      </c>
      <c r="C33" s="53" t="s">
        <v>140</v>
      </c>
      <c r="D33" s="54">
        <v>18</v>
      </c>
      <c r="E33" s="53" t="s">
        <v>107</v>
      </c>
      <c r="F33" s="55">
        <v>22000</v>
      </c>
      <c r="G33" s="35">
        <f t="shared" si="0"/>
        <v>396000</v>
      </c>
    </row>
    <row r="34" spans="1:7" ht="21.6" x14ac:dyDescent="0.3">
      <c r="A34" s="9"/>
      <c r="B34" s="57" t="s">
        <v>127</v>
      </c>
      <c r="C34" s="53" t="s">
        <v>141</v>
      </c>
      <c r="D34" s="54">
        <v>1800</v>
      </c>
      <c r="E34" s="53" t="s">
        <v>102</v>
      </c>
      <c r="F34" s="55">
        <v>300</v>
      </c>
      <c r="G34" s="35">
        <f t="shared" si="0"/>
        <v>540000</v>
      </c>
    </row>
    <row r="35" spans="1:7" ht="12.75" customHeight="1" x14ac:dyDescent="0.3">
      <c r="A35" s="9"/>
      <c r="B35" s="57" t="s">
        <v>126</v>
      </c>
      <c r="C35" s="53" t="s">
        <v>142</v>
      </c>
      <c r="D35" s="54">
        <v>10</v>
      </c>
      <c r="E35" s="53" t="s">
        <v>85</v>
      </c>
      <c r="F35" s="55">
        <v>25000</v>
      </c>
      <c r="G35" s="35">
        <f t="shared" si="0"/>
        <v>250000</v>
      </c>
    </row>
    <row r="36" spans="1:7" ht="12.75" customHeight="1" x14ac:dyDescent="0.3">
      <c r="A36" s="9"/>
      <c r="B36" s="47" t="s">
        <v>139</v>
      </c>
      <c r="C36" s="53" t="s">
        <v>142</v>
      </c>
      <c r="D36" s="54">
        <v>5</v>
      </c>
      <c r="E36" s="53" t="s">
        <v>104</v>
      </c>
      <c r="F36" s="55">
        <v>25000</v>
      </c>
      <c r="G36" s="35">
        <f t="shared" si="0"/>
        <v>125000</v>
      </c>
    </row>
    <row r="37" spans="1:7" ht="12.75" customHeight="1" x14ac:dyDescent="0.3">
      <c r="A37" s="9"/>
      <c r="B37" s="11" t="s">
        <v>21</v>
      </c>
      <c r="C37" s="12"/>
      <c r="D37" s="12"/>
      <c r="E37" s="12"/>
      <c r="F37" s="13"/>
      <c r="G37" s="36">
        <f>SUM(G21:G36)</f>
        <v>3878950</v>
      </c>
    </row>
    <row r="38" spans="1:7" ht="12" customHeight="1" x14ac:dyDescent="0.3">
      <c r="A38" s="2"/>
      <c r="B38" s="68"/>
      <c r="C38" s="70"/>
      <c r="D38" s="70"/>
      <c r="E38" s="70"/>
      <c r="F38" s="77"/>
      <c r="G38" s="78"/>
    </row>
    <row r="39" spans="1:7" ht="12" customHeight="1" x14ac:dyDescent="0.3">
      <c r="A39" s="5"/>
      <c r="B39" s="79" t="s">
        <v>22</v>
      </c>
      <c r="C39" s="80"/>
      <c r="D39" s="81"/>
      <c r="E39" s="81"/>
      <c r="F39" s="82"/>
      <c r="G39" s="83"/>
    </row>
    <row r="40" spans="1:7" ht="24" customHeight="1" x14ac:dyDescent="0.3">
      <c r="A40" s="5"/>
      <c r="B40" s="84" t="s">
        <v>14</v>
      </c>
      <c r="C40" s="85" t="s">
        <v>15</v>
      </c>
      <c r="D40" s="85" t="s">
        <v>16</v>
      </c>
      <c r="E40" s="84" t="s">
        <v>55</v>
      </c>
      <c r="F40" s="85" t="s">
        <v>18</v>
      </c>
      <c r="G40" s="84" t="s">
        <v>19</v>
      </c>
    </row>
    <row r="41" spans="1:7" ht="12" customHeight="1" x14ac:dyDescent="0.3">
      <c r="A41" s="5"/>
      <c r="B41" s="86"/>
      <c r="C41" s="87" t="s">
        <v>55</v>
      </c>
      <c r="D41" s="87" t="s">
        <v>55</v>
      </c>
      <c r="E41" s="87" t="s">
        <v>55</v>
      </c>
      <c r="F41" s="88" t="s">
        <v>55</v>
      </c>
      <c r="G41" s="89"/>
    </row>
    <row r="42" spans="1:7" ht="12" customHeight="1" x14ac:dyDescent="0.3">
      <c r="A42" s="5"/>
      <c r="B42" s="14" t="s">
        <v>23</v>
      </c>
      <c r="C42" s="15"/>
      <c r="D42" s="15"/>
      <c r="E42" s="15"/>
      <c r="F42" s="90"/>
      <c r="G42" s="37"/>
    </row>
    <row r="43" spans="1:7" ht="12" customHeight="1" x14ac:dyDescent="0.3">
      <c r="A43" s="2"/>
      <c r="B43" s="91"/>
      <c r="C43" s="92"/>
      <c r="D43" s="92"/>
      <c r="E43" s="92"/>
      <c r="F43" s="93"/>
      <c r="G43" s="94"/>
    </row>
    <row r="44" spans="1:7" ht="12" customHeight="1" x14ac:dyDescent="0.3">
      <c r="A44" s="5"/>
      <c r="B44" s="79" t="s">
        <v>24</v>
      </c>
      <c r="C44" s="80"/>
      <c r="D44" s="81"/>
      <c r="E44" s="81"/>
      <c r="F44" s="82"/>
      <c r="G44" s="83"/>
    </row>
    <row r="45" spans="1:7" ht="24" customHeight="1" x14ac:dyDescent="0.3">
      <c r="A45" s="5"/>
      <c r="B45" s="95" t="s">
        <v>14</v>
      </c>
      <c r="C45" s="95" t="s">
        <v>15</v>
      </c>
      <c r="D45" s="95" t="s">
        <v>16</v>
      </c>
      <c r="E45" s="95" t="s">
        <v>17</v>
      </c>
      <c r="F45" s="96" t="s">
        <v>18</v>
      </c>
      <c r="G45" s="95" t="s">
        <v>19</v>
      </c>
    </row>
    <row r="46" spans="1:7" ht="12.75" customHeight="1" x14ac:dyDescent="0.3">
      <c r="A46" s="9"/>
      <c r="B46" s="47" t="s">
        <v>72</v>
      </c>
      <c r="C46" s="10" t="s">
        <v>146</v>
      </c>
      <c r="D46" s="21">
        <v>0.92</v>
      </c>
      <c r="E46" s="10" t="s">
        <v>103</v>
      </c>
      <c r="F46" s="35">
        <v>176000</v>
      </c>
      <c r="G46" s="35">
        <f>D46*F46</f>
        <v>161920</v>
      </c>
    </row>
    <row r="47" spans="1:7" ht="14.4" x14ac:dyDescent="0.3">
      <c r="A47" s="9"/>
      <c r="B47" s="47" t="s">
        <v>73</v>
      </c>
      <c r="C47" s="10" t="s">
        <v>146</v>
      </c>
      <c r="D47" s="21">
        <v>1.32</v>
      </c>
      <c r="E47" s="10" t="s">
        <v>74</v>
      </c>
      <c r="F47" s="35">
        <v>176000</v>
      </c>
      <c r="G47" s="35">
        <f t="shared" ref="G47:G49" si="2">D47*F47</f>
        <v>232320</v>
      </c>
    </row>
    <row r="48" spans="1:7" ht="14.4" x14ac:dyDescent="0.3">
      <c r="A48" s="9"/>
      <c r="B48" s="47" t="s">
        <v>75</v>
      </c>
      <c r="C48" s="10" t="s">
        <v>146</v>
      </c>
      <c r="D48" s="21">
        <v>4.2699999999999996</v>
      </c>
      <c r="E48" s="10" t="s">
        <v>92</v>
      </c>
      <c r="F48" s="35">
        <v>176000</v>
      </c>
      <c r="G48" s="35">
        <f t="shared" si="2"/>
        <v>751519.99999999988</v>
      </c>
    </row>
    <row r="49" spans="1:11" ht="12.75" customHeight="1" x14ac:dyDescent="0.3">
      <c r="A49" s="9"/>
      <c r="B49" s="47" t="s">
        <v>77</v>
      </c>
      <c r="C49" s="10" t="s">
        <v>146</v>
      </c>
      <c r="D49" s="21">
        <v>0.12</v>
      </c>
      <c r="E49" s="10" t="s">
        <v>78</v>
      </c>
      <c r="F49" s="35">
        <v>176000</v>
      </c>
      <c r="G49" s="35">
        <f t="shared" si="2"/>
        <v>21120</v>
      </c>
    </row>
    <row r="50" spans="1:11" ht="12.75" customHeight="1" x14ac:dyDescent="0.3">
      <c r="A50" s="9"/>
      <c r="B50" s="47" t="s">
        <v>79</v>
      </c>
      <c r="C50" s="10" t="s">
        <v>146</v>
      </c>
      <c r="D50" s="21">
        <v>0.09</v>
      </c>
      <c r="E50" s="10" t="s">
        <v>78</v>
      </c>
      <c r="F50" s="35">
        <v>176000</v>
      </c>
      <c r="G50" s="35">
        <f t="shared" ref="G50:G52" si="3">D50*F50</f>
        <v>15840</v>
      </c>
    </row>
    <row r="51" spans="1:11" ht="12.75" customHeight="1" x14ac:dyDescent="0.3">
      <c r="A51" s="9"/>
      <c r="B51" s="47" t="s">
        <v>80</v>
      </c>
      <c r="C51" s="10" t="s">
        <v>146</v>
      </c>
      <c r="D51" s="21">
        <v>0</v>
      </c>
      <c r="E51" s="10"/>
      <c r="F51" s="35">
        <v>0</v>
      </c>
      <c r="G51" s="35">
        <f t="shared" si="3"/>
        <v>0</v>
      </c>
    </row>
    <row r="52" spans="1:11" ht="21.6" x14ac:dyDescent="0.3">
      <c r="A52" s="9"/>
      <c r="B52" s="47" t="s">
        <v>81</v>
      </c>
      <c r="C52" s="10" t="s">
        <v>146</v>
      </c>
      <c r="D52" s="21">
        <v>0</v>
      </c>
      <c r="E52" s="10" t="s">
        <v>108</v>
      </c>
      <c r="F52" s="35">
        <v>176000</v>
      </c>
      <c r="G52" s="35">
        <f t="shared" si="3"/>
        <v>0</v>
      </c>
    </row>
    <row r="53" spans="1:11" ht="12.75" customHeight="1" x14ac:dyDescent="0.3">
      <c r="A53" s="5"/>
      <c r="B53" s="14" t="s">
        <v>25</v>
      </c>
      <c r="C53" s="15"/>
      <c r="D53" s="15"/>
      <c r="E53" s="15"/>
      <c r="F53" s="15"/>
      <c r="G53" s="37">
        <f>SUM(G46:G52)</f>
        <v>1182720</v>
      </c>
    </row>
    <row r="54" spans="1:11" ht="12" customHeight="1" x14ac:dyDescent="0.3">
      <c r="A54" s="2"/>
      <c r="B54" s="91"/>
      <c r="C54" s="92"/>
      <c r="D54" s="92"/>
      <c r="E54" s="92"/>
      <c r="F54" s="93"/>
      <c r="G54" s="94"/>
    </row>
    <row r="55" spans="1:11" ht="12" customHeight="1" x14ac:dyDescent="0.3">
      <c r="A55" s="5"/>
      <c r="B55" s="79" t="s">
        <v>26</v>
      </c>
      <c r="C55" s="80"/>
      <c r="D55" s="81"/>
      <c r="E55" s="81"/>
      <c r="F55" s="82"/>
      <c r="G55" s="83"/>
    </row>
    <row r="56" spans="1:11" ht="24" customHeight="1" x14ac:dyDescent="0.3">
      <c r="A56" s="5"/>
      <c r="B56" s="97" t="s">
        <v>27</v>
      </c>
      <c r="C56" s="97" t="s">
        <v>28</v>
      </c>
      <c r="D56" s="97" t="s">
        <v>29</v>
      </c>
      <c r="E56" s="97" t="s">
        <v>17</v>
      </c>
      <c r="F56" s="97" t="s">
        <v>18</v>
      </c>
      <c r="G56" s="98" t="s">
        <v>19</v>
      </c>
      <c r="K56" s="19"/>
    </row>
    <row r="57" spans="1:11" ht="20.399999999999999" x14ac:dyDescent="0.3">
      <c r="A57" s="17"/>
      <c r="B57" s="40" t="s">
        <v>94</v>
      </c>
      <c r="C57" s="26" t="s">
        <v>60</v>
      </c>
      <c r="D57" s="25">
        <v>1</v>
      </c>
      <c r="E57" s="26" t="s">
        <v>76</v>
      </c>
      <c r="F57" s="52">
        <v>3500000</v>
      </c>
      <c r="G57" s="25">
        <f>D57*F57</f>
        <v>3500000</v>
      </c>
      <c r="K57" s="19"/>
    </row>
    <row r="58" spans="1:11" ht="12.75" customHeight="1" x14ac:dyDescent="0.3">
      <c r="A58" s="17"/>
      <c r="B58" s="41" t="s">
        <v>68</v>
      </c>
      <c r="C58" s="22" t="s">
        <v>60</v>
      </c>
      <c r="D58" s="24">
        <v>1</v>
      </c>
      <c r="E58" s="22" t="s">
        <v>69</v>
      </c>
      <c r="F58" s="25">
        <v>2500000</v>
      </c>
      <c r="G58" s="25">
        <f>D58*F58</f>
        <v>2500000</v>
      </c>
    </row>
    <row r="59" spans="1:11" ht="12.75" customHeight="1" x14ac:dyDescent="0.3">
      <c r="A59" s="17"/>
      <c r="B59" s="27" t="s">
        <v>70</v>
      </c>
      <c r="C59" s="23" t="s">
        <v>71</v>
      </c>
      <c r="D59" s="23">
        <v>100</v>
      </c>
      <c r="E59" s="23" t="s">
        <v>93</v>
      </c>
      <c r="F59" s="25">
        <v>5000</v>
      </c>
      <c r="G59" s="25">
        <f t="shared" ref="G59" si="4">D59*F59</f>
        <v>500000</v>
      </c>
    </row>
    <row r="60" spans="1:11" ht="13.5" customHeight="1" x14ac:dyDescent="0.3">
      <c r="A60" s="17"/>
      <c r="B60" s="99" t="s">
        <v>30</v>
      </c>
      <c r="C60" s="100"/>
      <c r="D60" s="100"/>
      <c r="E60" s="100"/>
      <c r="F60" s="101"/>
      <c r="G60" s="102">
        <f>SUM(G57:G59)</f>
        <v>6500000</v>
      </c>
    </row>
    <row r="61" spans="1:11" ht="12" customHeight="1" x14ac:dyDescent="0.3">
      <c r="A61" s="2"/>
      <c r="B61" s="103"/>
      <c r="C61" s="104"/>
      <c r="D61" s="104"/>
      <c r="E61" s="105"/>
      <c r="F61" s="106"/>
      <c r="G61" s="107"/>
    </row>
    <row r="62" spans="1:11" ht="12" customHeight="1" x14ac:dyDescent="0.3">
      <c r="A62" s="5"/>
      <c r="B62" s="79" t="s">
        <v>31</v>
      </c>
      <c r="C62" s="80"/>
      <c r="D62" s="81"/>
      <c r="E62" s="81"/>
      <c r="F62" s="82"/>
      <c r="G62" s="83"/>
    </row>
    <row r="63" spans="1:11" ht="24" customHeight="1" x14ac:dyDescent="0.3">
      <c r="A63" s="5"/>
      <c r="B63" s="108" t="s">
        <v>32</v>
      </c>
      <c r="C63" s="97" t="s">
        <v>28</v>
      </c>
      <c r="D63" s="97" t="s">
        <v>29</v>
      </c>
      <c r="E63" s="108" t="s">
        <v>17</v>
      </c>
      <c r="F63" s="97" t="s">
        <v>18</v>
      </c>
      <c r="G63" s="108" t="s">
        <v>19</v>
      </c>
    </row>
    <row r="64" spans="1:11" ht="16.5" customHeight="1" x14ac:dyDescent="0.3">
      <c r="A64" s="17"/>
      <c r="B64" s="109" t="s">
        <v>82</v>
      </c>
      <c r="C64" s="23" t="s">
        <v>100</v>
      </c>
      <c r="D64" s="23">
        <v>1</v>
      </c>
      <c r="E64" s="22" t="s">
        <v>96</v>
      </c>
      <c r="F64" s="25">
        <v>500000</v>
      </c>
      <c r="G64" s="25">
        <f>D64*F64</f>
        <v>500000</v>
      </c>
    </row>
    <row r="65" spans="1:9" ht="16.5" customHeight="1" x14ac:dyDescent="0.3">
      <c r="A65" s="17"/>
      <c r="B65" s="109" t="s">
        <v>83</v>
      </c>
      <c r="C65" s="23" t="s">
        <v>84</v>
      </c>
      <c r="D65" s="23">
        <v>0</v>
      </c>
      <c r="E65" s="22" t="s">
        <v>85</v>
      </c>
      <c r="F65" s="25">
        <v>0</v>
      </c>
      <c r="G65" s="25">
        <f t="shared" ref="G65:G68" si="5">D65*F65</f>
        <v>0</v>
      </c>
    </row>
    <row r="66" spans="1:9" ht="16.5" customHeight="1" x14ac:dyDescent="0.3">
      <c r="A66" s="17"/>
      <c r="B66" s="109" t="s">
        <v>86</v>
      </c>
      <c r="C66" s="23" t="s">
        <v>84</v>
      </c>
      <c r="D66" s="23">
        <v>1</v>
      </c>
      <c r="E66" s="22" t="s">
        <v>87</v>
      </c>
      <c r="F66" s="25">
        <v>50000</v>
      </c>
      <c r="G66" s="25">
        <f t="shared" si="5"/>
        <v>50000</v>
      </c>
    </row>
    <row r="67" spans="1:9" ht="16.5" customHeight="1" x14ac:dyDescent="0.3">
      <c r="A67" s="17"/>
      <c r="B67" s="109" t="s">
        <v>88</v>
      </c>
      <c r="C67" s="23" t="s">
        <v>84</v>
      </c>
      <c r="D67" s="23">
        <v>1</v>
      </c>
      <c r="E67" s="22" t="s">
        <v>96</v>
      </c>
      <c r="F67" s="25">
        <v>60000</v>
      </c>
      <c r="G67" s="25">
        <f t="shared" si="5"/>
        <v>60000</v>
      </c>
    </row>
    <row r="68" spans="1:9" ht="16.5" customHeight="1" x14ac:dyDescent="0.3">
      <c r="A68" s="17"/>
      <c r="B68" s="109" t="s">
        <v>89</v>
      </c>
      <c r="C68" s="23" t="s">
        <v>97</v>
      </c>
      <c r="D68" s="23">
        <v>5</v>
      </c>
      <c r="E68" s="22" t="s">
        <v>109</v>
      </c>
      <c r="F68" s="25">
        <v>50000</v>
      </c>
      <c r="G68" s="25">
        <f t="shared" si="5"/>
        <v>250000</v>
      </c>
    </row>
    <row r="69" spans="1:9" ht="13.5" customHeight="1" x14ac:dyDescent="0.3">
      <c r="A69" s="5"/>
      <c r="B69" s="161" t="s">
        <v>33</v>
      </c>
      <c r="C69" s="162"/>
      <c r="D69" s="162"/>
      <c r="E69" s="163"/>
      <c r="F69" s="164"/>
      <c r="G69" s="165">
        <f>SUM(G64:G68)</f>
        <v>860000</v>
      </c>
      <c r="I69" s="34"/>
    </row>
    <row r="70" spans="1:9" ht="12" customHeight="1" x14ac:dyDescent="0.3">
      <c r="A70" s="2"/>
      <c r="B70" s="115"/>
      <c r="C70" s="115"/>
      <c r="D70" s="115"/>
      <c r="E70" s="115"/>
      <c r="F70" s="116"/>
      <c r="G70" s="117"/>
    </row>
    <row r="71" spans="1:9" ht="12" customHeight="1" x14ac:dyDescent="0.3">
      <c r="A71" s="17"/>
      <c r="B71" s="118" t="s">
        <v>34</v>
      </c>
      <c r="C71" s="119"/>
      <c r="D71" s="119"/>
      <c r="E71" s="119"/>
      <c r="F71" s="119"/>
      <c r="G71" s="120">
        <f>G37+G42+G53+G60+G69</f>
        <v>12421670</v>
      </c>
    </row>
    <row r="72" spans="1:9" ht="12" customHeight="1" x14ac:dyDescent="0.3">
      <c r="A72" s="17"/>
      <c r="B72" s="121" t="s">
        <v>35</v>
      </c>
      <c r="C72" s="122"/>
      <c r="D72" s="122"/>
      <c r="E72" s="122"/>
      <c r="F72" s="122"/>
      <c r="G72" s="123">
        <f>G71*0.05</f>
        <v>621083.5</v>
      </c>
    </row>
    <row r="73" spans="1:9" ht="12" customHeight="1" x14ac:dyDescent="0.3">
      <c r="A73" s="17"/>
      <c r="B73" s="124" t="s">
        <v>36</v>
      </c>
      <c r="C73" s="125"/>
      <c r="D73" s="125"/>
      <c r="E73" s="125"/>
      <c r="F73" s="125"/>
      <c r="G73" s="126">
        <f>G72+G71</f>
        <v>13042753.5</v>
      </c>
    </row>
    <row r="74" spans="1:9" ht="12" customHeight="1" x14ac:dyDescent="0.3">
      <c r="A74" s="17"/>
      <c r="B74" s="121" t="s">
        <v>37</v>
      </c>
      <c r="C74" s="122"/>
      <c r="D74" s="122"/>
      <c r="E74" s="122"/>
      <c r="F74" s="122"/>
      <c r="G74" s="123">
        <f>G12</f>
        <v>15000000</v>
      </c>
    </row>
    <row r="75" spans="1:9" ht="12" customHeight="1" x14ac:dyDescent="0.3">
      <c r="A75" s="17"/>
      <c r="B75" s="127" t="s">
        <v>38</v>
      </c>
      <c r="C75" s="128"/>
      <c r="D75" s="128"/>
      <c r="E75" s="128"/>
      <c r="F75" s="128"/>
      <c r="G75" s="120">
        <f>G74-G73</f>
        <v>1957246.5</v>
      </c>
    </row>
    <row r="76" spans="1:9" ht="12" customHeight="1" x14ac:dyDescent="0.3">
      <c r="A76" s="17"/>
      <c r="B76" s="129" t="s">
        <v>110</v>
      </c>
      <c r="C76" s="130"/>
      <c r="D76" s="130"/>
      <c r="E76" s="130"/>
      <c r="F76" s="130"/>
      <c r="G76" s="131"/>
    </row>
    <row r="77" spans="1:9" ht="12.75" customHeight="1" thickBot="1" x14ac:dyDescent="0.35">
      <c r="A77" s="17"/>
      <c r="B77" s="132"/>
      <c r="C77" s="130"/>
      <c r="D77" s="130"/>
      <c r="E77" s="130"/>
      <c r="F77" s="130"/>
      <c r="G77" s="131"/>
    </row>
    <row r="78" spans="1:9" ht="12" customHeight="1" x14ac:dyDescent="0.3">
      <c r="A78" s="17"/>
      <c r="B78" s="133" t="s">
        <v>111</v>
      </c>
      <c r="C78" s="134"/>
      <c r="D78" s="134"/>
      <c r="E78" s="134"/>
      <c r="F78" s="135"/>
      <c r="G78" s="131"/>
    </row>
    <row r="79" spans="1:9" ht="12" customHeight="1" x14ac:dyDescent="0.3">
      <c r="A79" s="17"/>
      <c r="B79" s="136" t="s">
        <v>39</v>
      </c>
      <c r="C79" s="137"/>
      <c r="D79" s="137"/>
      <c r="E79" s="137"/>
      <c r="F79" s="138"/>
      <c r="G79" s="131"/>
    </row>
    <row r="80" spans="1:9" ht="12" customHeight="1" x14ac:dyDescent="0.3">
      <c r="A80" s="17"/>
      <c r="B80" s="136" t="s">
        <v>40</v>
      </c>
      <c r="C80" s="137"/>
      <c r="D80" s="137"/>
      <c r="E80" s="137"/>
      <c r="F80" s="138"/>
      <c r="G80" s="131"/>
    </row>
    <row r="81" spans="1:9" ht="12" customHeight="1" x14ac:dyDescent="0.3">
      <c r="A81" s="17"/>
      <c r="B81" s="136" t="s">
        <v>41</v>
      </c>
      <c r="C81" s="137"/>
      <c r="D81" s="137"/>
      <c r="E81" s="137"/>
      <c r="F81" s="138"/>
      <c r="G81" s="131"/>
    </row>
    <row r="82" spans="1:9" ht="12" customHeight="1" x14ac:dyDescent="0.3">
      <c r="A82" s="17"/>
      <c r="B82" s="136" t="s">
        <v>42</v>
      </c>
      <c r="C82" s="137"/>
      <c r="D82" s="137"/>
      <c r="E82" s="137"/>
      <c r="F82" s="138"/>
      <c r="G82" s="131"/>
    </row>
    <row r="83" spans="1:9" ht="12" customHeight="1" x14ac:dyDescent="0.3">
      <c r="A83" s="17"/>
      <c r="B83" s="136" t="s">
        <v>43</v>
      </c>
      <c r="C83" s="137"/>
      <c r="D83" s="137"/>
      <c r="E83" s="137"/>
      <c r="F83" s="138"/>
      <c r="G83" s="131"/>
    </row>
    <row r="84" spans="1:9" ht="12.75" customHeight="1" thickBot="1" x14ac:dyDescent="0.35">
      <c r="A84" s="17"/>
      <c r="B84" s="139" t="s">
        <v>44</v>
      </c>
      <c r="C84" s="140"/>
      <c r="D84" s="140"/>
      <c r="E84" s="140"/>
      <c r="F84" s="141"/>
      <c r="G84" s="131"/>
    </row>
    <row r="85" spans="1:9" ht="12.75" customHeight="1" x14ac:dyDescent="0.3">
      <c r="A85" s="17"/>
      <c r="B85" s="132"/>
      <c r="C85" s="137"/>
      <c r="D85" s="137"/>
      <c r="E85" s="137"/>
      <c r="F85" s="137"/>
      <c r="G85" s="131"/>
    </row>
    <row r="86" spans="1:9" ht="15" customHeight="1" thickBot="1" x14ac:dyDescent="0.35">
      <c r="A86" s="17"/>
      <c r="B86" s="331" t="s">
        <v>45</v>
      </c>
      <c r="C86" s="332"/>
      <c r="D86" s="142"/>
      <c r="E86" s="143"/>
      <c r="F86" s="143"/>
      <c r="G86" s="131"/>
    </row>
    <row r="87" spans="1:9" ht="12" customHeight="1" x14ac:dyDescent="0.3">
      <c r="A87" s="17"/>
      <c r="B87" s="144" t="s">
        <v>32</v>
      </c>
      <c r="C87" s="145" t="s">
        <v>46</v>
      </c>
      <c r="D87" s="146" t="s">
        <v>47</v>
      </c>
      <c r="E87" s="143"/>
      <c r="F87" s="143"/>
      <c r="G87" s="131"/>
    </row>
    <row r="88" spans="1:9" ht="12" customHeight="1" x14ac:dyDescent="0.3">
      <c r="A88" s="17"/>
      <c r="B88" s="147" t="s">
        <v>48</v>
      </c>
      <c r="C88" s="148">
        <f>G37</f>
        <v>3878950</v>
      </c>
      <c r="D88" s="149">
        <f>(C88/C94)</f>
        <v>0.29740269184723916</v>
      </c>
      <c r="E88" s="143"/>
      <c r="F88" s="143"/>
      <c r="G88" s="131"/>
    </row>
    <row r="89" spans="1:9" ht="12" customHeight="1" x14ac:dyDescent="0.3">
      <c r="A89" s="17"/>
      <c r="B89" s="147" t="s">
        <v>49</v>
      </c>
      <c r="C89" s="148">
        <f>G42</f>
        <v>0</v>
      </c>
      <c r="D89" s="149">
        <v>0</v>
      </c>
      <c r="E89" s="143"/>
      <c r="F89" s="143"/>
      <c r="G89" s="131"/>
    </row>
    <row r="90" spans="1:9" ht="12" customHeight="1" x14ac:dyDescent="0.3">
      <c r="A90" s="17"/>
      <c r="B90" s="147" t="s">
        <v>50</v>
      </c>
      <c r="C90" s="148">
        <f>G53</f>
        <v>1182720</v>
      </c>
      <c r="D90" s="149">
        <f>(C90/C94)</f>
        <v>9.0680238647460443E-2</v>
      </c>
      <c r="E90" s="143"/>
      <c r="F90" s="143"/>
      <c r="G90" s="131"/>
    </row>
    <row r="91" spans="1:9" ht="12" customHeight="1" x14ac:dyDescent="0.3">
      <c r="A91" s="17"/>
      <c r="B91" s="147" t="s">
        <v>27</v>
      </c>
      <c r="C91" s="148">
        <f>G60</f>
        <v>6500000</v>
      </c>
      <c r="D91" s="149">
        <f>(C91/C94)</f>
        <v>0.49836102476367433</v>
      </c>
      <c r="E91" s="143"/>
      <c r="F91" s="143"/>
      <c r="G91" s="131"/>
    </row>
    <row r="92" spans="1:9" ht="12" customHeight="1" x14ac:dyDescent="0.3">
      <c r="A92" s="17"/>
      <c r="B92" s="147" t="s">
        <v>51</v>
      </c>
      <c r="C92" s="150">
        <f>G69</f>
        <v>860000</v>
      </c>
      <c r="D92" s="149">
        <f>(C92/C94)</f>
        <v>6.5936997122578445E-2</v>
      </c>
      <c r="E92" s="151"/>
      <c r="F92" s="151"/>
      <c r="G92" s="131"/>
    </row>
    <row r="93" spans="1:9" ht="12" customHeight="1" x14ac:dyDescent="0.3">
      <c r="A93" s="17"/>
      <c r="B93" s="147" t="s">
        <v>52</v>
      </c>
      <c r="C93" s="150">
        <f>G72</f>
        <v>621083.5</v>
      </c>
      <c r="D93" s="149">
        <f>(C93/C94)</f>
        <v>4.7619047619047616E-2</v>
      </c>
      <c r="E93" s="151"/>
      <c r="F93" s="151"/>
      <c r="G93" s="131"/>
    </row>
    <row r="94" spans="1:9" ht="12.75" customHeight="1" thickBot="1" x14ac:dyDescent="0.35">
      <c r="A94" s="17"/>
      <c r="B94" s="152" t="s">
        <v>53</v>
      </c>
      <c r="C94" s="153">
        <f>SUM(C88:C93)</f>
        <v>13042753.5</v>
      </c>
      <c r="D94" s="154">
        <f>SUM(D88:D93)</f>
        <v>1</v>
      </c>
      <c r="E94" s="151"/>
      <c r="F94" s="151"/>
      <c r="G94" s="131"/>
    </row>
    <row r="95" spans="1:9" ht="12" customHeight="1" x14ac:dyDescent="0.3">
      <c r="A95" s="17"/>
      <c r="B95" s="132"/>
      <c r="C95" s="130"/>
      <c r="D95" s="130"/>
      <c r="E95" s="130"/>
      <c r="F95" s="130"/>
      <c r="G95" s="131"/>
    </row>
    <row r="96" spans="1:9" ht="12.75" customHeight="1" thickBot="1" x14ac:dyDescent="0.35">
      <c r="A96" s="17"/>
      <c r="B96" s="58"/>
      <c r="C96" s="130"/>
      <c r="D96" s="130"/>
      <c r="E96" s="130"/>
      <c r="F96" s="130"/>
      <c r="G96" s="131"/>
      <c r="I96" s="172"/>
    </row>
    <row r="97" spans="1:7" ht="12" customHeight="1" thickBot="1" x14ac:dyDescent="0.35">
      <c r="A97" s="17"/>
      <c r="B97" s="333" t="s">
        <v>57</v>
      </c>
      <c r="C97" s="334"/>
      <c r="D97" s="334"/>
      <c r="E97" s="335"/>
      <c r="F97" s="151"/>
      <c r="G97" s="131"/>
    </row>
    <row r="98" spans="1:7" ht="12" customHeight="1" thickBot="1" x14ac:dyDescent="0.35">
      <c r="A98" s="17"/>
      <c r="B98" s="170"/>
      <c r="C98" s="171" t="s">
        <v>112</v>
      </c>
      <c r="D98" s="171" t="s">
        <v>113</v>
      </c>
      <c r="E98" s="171" t="s">
        <v>114</v>
      </c>
      <c r="F98" s="151"/>
      <c r="G98" s="131"/>
    </row>
    <row r="99" spans="1:7" ht="12" customHeight="1" x14ac:dyDescent="0.3">
      <c r="A99" s="17"/>
      <c r="B99" s="155" t="s">
        <v>145</v>
      </c>
      <c r="C99" s="156">
        <v>26000</v>
      </c>
      <c r="D99" s="157">
        <f>G9</f>
        <v>25000</v>
      </c>
      <c r="E99" s="156">
        <v>30000</v>
      </c>
      <c r="F99" s="158"/>
      <c r="G99" s="159"/>
    </row>
    <row r="100" spans="1:7" ht="12.75" customHeight="1" thickBot="1" x14ac:dyDescent="0.35">
      <c r="A100" s="17"/>
      <c r="B100" s="152" t="s">
        <v>144</v>
      </c>
      <c r="C100" s="153">
        <f>(G73/C99)</f>
        <v>501.64436538461541</v>
      </c>
      <c r="D100" s="153">
        <f>(G73/D99)</f>
        <v>521.71014000000002</v>
      </c>
      <c r="E100" s="160">
        <f>(G73/E99)</f>
        <v>434.75844999999998</v>
      </c>
      <c r="F100" s="158"/>
      <c r="G100" s="159"/>
    </row>
    <row r="101" spans="1:7" ht="15.6" customHeight="1" x14ac:dyDescent="0.3">
      <c r="A101" s="17"/>
      <c r="B101" s="129" t="s">
        <v>54</v>
      </c>
      <c r="C101" s="137"/>
      <c r="D101" s="137"/>
      <c r="E101" s="137"/>
      <c r="F101" s="137"/>
      <c r="G101" s="169"/>
    </row>
  </sheetData>
  <mergeCells count="9">
    <mergeCell ref="E9:F9"/>
    <mergeCell ref="E14:F14"/>
    <mergeCell ref="E15:F15"/>
    <mergeCell ref="B17:G17"/>
    <mergeCell ref="B97:E97"/>
    <mergeCell ref="B86:C86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0"/>
  <sheetViews>
    <sheetView topLeftCell="B56" zoomScale="110" zoomScaleNormal="110" workbookViewId="0">
      <selection activeCell="B17" sqref="B17:G17"/>
    </sheetView>
  </sheetViews>
  <sheetFormatPr baseColWidth="10" defaultColWidth="10.88671875" defaultRowHeight="11.25" customHeight="1" x14ac:dyDescent="0.3"/>
  <cols>
    <col min="1" max="1" width="15.5546875" style="178" customWidth="1"/>
    <col min="2" max="2" width="21.33203125" style="178" customWidth="1"/>
    <col min="3" max="3" width="17" style="178" customWidth="1"/>
    <col min="4" max="4" width="14.88671875" style="178" customWidth="1"/>
    <col min="5" max="5" width="14.44140625" style="178" customWidth="1"/>
    <col min="6" max="6" width="18.6640625" style="178" customWidth="1"/>
    <col min="7" max="7" width="17.109375" style="328" customWidth="1"/>
    <col min="8" max="255" width="10.88671875" style="178" customWidth="1"/>
    <col min="256" max="16384" width="10.88671875" style="179"/>
  </cols>
  <sheetData>
    <row r="1" spans="1:9" ht="15" customHeight="1" x14ac:dyDescent="0.3">
      <c r="A1" s="176"/>
      <c r="B1" s="176"/>
      <c r="C1" s="176"/>
      <c r="D1" s="176"/>
      <c r="E1" s="176"/>
      <c r="F1" s="176"/>
      <c r="G1" s="177"/>
    </row>
    <row r="2" spans="1:9" ht="15" customHeight="1" x14ac:dyDescent="0.3">
      <c r="A2" s="176"/>
      <c r="B2" s="176"/>
      <c r="C2" s="176"/>
      <c r="D2" s="176"/>
      <c r="E2" s="176"/>
      <c r="F2" s="176"/>
      <c r="G2" s="177"/>
    </row>
    <row r="3" spans="1:9" ht="15" customHeight="1" x14ac:dyDescent="0.3">
      <c r="A3" s="176"/>
      <c r="B3" s="176"/>
      <c r="C3" s="176"/>
      <c r="D3" s="176"/>
      <c r="E3" s="176"/>
      <c r="F3" s="176"/>
      <c r="G3" s="177"/>
    </row>
    <row r="4" spans="1:9" ht="15" customHeight="1" x14ac:dyDescent="0.3">
      <c r="A4" s="176"/>
      <c r="B4" s="176"/>
      <c r="C4" s="176"/>
      <c r="D4" s="176"/>
      <c r="E4" s="176"/>
      <c r="F4" s="176"/>
      <c r="G4" s="177"/>
    </row>
    <row r="5" spans="1:9" ht="15" customHeight="1" x14ac:dyDescent="0.3">
      <c r="A5" s="176"/>
      <c r="B5" s="176"/>
      <c r="C5" s="176"/>
      <c r="D5" s="176"/>
      <c r="E5" s="176"/>
      <c r="F5" s="176"/>
      <c r="G5" s="177"/>
    </row>
    <row r="6" spans="1:9" ht="15" customHeight="1" x14ac:dyDescent="0.3">
      <c r="A6" s="176"/>
      <c r="B6" s="176"/>
      <c r="C6" s="176"/>
      <c r="D6" s="176"/>
      <c r="E6" s="176"/>
      <c r="F6" s="176"/>
      <c r="G6" s="177"/>
    </row>
    <row r="7" spans="1:9" ht="15" customHeight="1" x14ac:dyDescent="0.3">
      <c r="A7" s="176"/>
      <c r="B7" s="176"/>
      <c r="C7" s="176"/>
      <c r="D7" s="176"/>
      <c r="E7" s="176"/>
      <c r="F7" s="176"/>
      <c r="G7" s="177"/>
    </row>
    <row r="8" spans="1:9" ht="15" customHeight="1" x14ac:dyDescent="0.3">
      <c r="A8" s="176"/>
      <c r="B8" s="180"/>
      <c r="C8" s="181"/>
      <c r="D8" s="176"/>
      <c r="E8" s="181"/>
      <c r="F8" s="181"/>
      <c r="G8" s="182"/>
    </row>
    <row r="9" spans="1:9" ht="12" customHeight="1" x14ac:dyDescent="0.3">
      <c r="A9" s="183"/>
      <c r="B9" s="184" t="s">
        <v>0</v>
      </c>
      <c r="C9" s="185" t="s">
        <v>58</v>
      </c>
      <c r="D9" s="186"/>
      <c r="E9" s="349" t="s">
        <v>90</v>
      </c>
      <c r="F9" s="350"/>
      <c r="G9" s="187">
        <v>25000</v>
      </c>
      <c r="H9" s="188"/>
    </row>
    <row r="10" spans="1:9" ht="18" customHeight="1" x14ac:dyDescent="0.3">
      <c r="A10" s="183"/>
      <c r="B10" s="189" t="s">
        <v>1</v>
      </c>
      <c r="C10" s="190" t="s">
        <v>128</v>
      </c>
      <c r="D10" s="186"/>
      <c r="E10" s="351" t="s">
        <v>2</v>
      </c>
      <c r="F10" s="352"/>
      <c r="G10" s="185" t="s">
        <v>102</v>
      </c>
      <c r="H10" s="188"/>
    </row>
    <row r="11" spans="1:9" ht="18" customHeight="1" x14ac:dyDescent="0.3">
      <c r="A11" s="183"/>
      <c r="B11" s="189" t="s">
        <v>3</v>
      </c>
      <c r="C11" s="185" t="s">
        <v>130</v>
      </c>
      <c r="D11" s="186"/>
      <c r="E11" s="351" t="s">
        <v>99</v>
      </c>
      <c r="F11" s="352"/>
      <c r="G11" s="191">
        <v>15000</v>
      </c>
      <c r="H11" s="188"/>
      <c r="I11" s="192" t="s">
        <v>98</v>
      </c>
    </row>
    <row r="12" spans="1:9" ht="14.4" customHeight="1" x14ac:dyDescent="0.3">
      <c r="A12" s="183"/>
      <c r="B12" s="189" t="s">
        <v>4</v>
      </c>
      <c r="C12" s="193" t="s">
        <v>129</v>
      </c>
      <c r="D12" s="186"/>
      <c r="E12" s="194" t="s">
        <v>5</v>
      </c>
      <c r="F12" s="195"/>
      <c r="G12" s="196">
        <f>G9/20*G11</f>
        <v>18750000</v>
      </c>
      <c r="H12" s="188"/>
    </row>
    <row r="13" spans="1:9" ht="16.8" customHeight="1" x14ac:dyDescent="0.3">
      <c r="A13" s="183"/>
      <c r="B13" s="189" t="s">
        <v>6</v>
      </c>
      <c r="C13" s="185" t="s">
        <v>131</v>
      </c>
      <c r="D13" s="186"/>
      <c r="E13" s="351" t="s">
        <v>7</v>
      </c>
      <c r="F13" s="352"/>
      <c r="G13" s="185" t="s">
        <v>133</v>
      </c>
      <c r="H13" s="188"/>
    </row>
    <row r="14" spans="1:9" ht="13.5" customHeight="1" x14ac:dyDescent="0.3">
      <c r="A14" s="183"/>
      <c r="B14" s="189" t="s">
        <v>8</v>
      </c>
      <c r="C14" s="185" t="s">
        <v>132</v>
      </c>
      <c r="D14" s="186"/>
      <c r="E14" s="351" t="s">
        <v>9</v>
      </c>
      <c r="F14" s="352"/>
      <c r="G14" s="185" t="s">
        <v>134</v>
      </c>
      <c r="H14" s="188"/>
    </row>
    <row r="15" spans="1:9" ht="25.5" customHeight="1" x14ac:dyDescent="0.3">
      <c r="A15" s="183"/>
      <c r="B15" s="189" t="s">
        <v>10</v>
      </c>
      <c r="C15" s="197">
        <v>44713</v>
      </c>
      <c r="D15" s="186"/>
      <c r="E15" s="353" t="s">
        <v>11</v>
      </c>
      <c r="F15" s="354"/>
      <c r="G15" s="193" t="s">
        <v>135</v>
      </c>
      <c r="H15" s="188"/>
    </row>
    <row r="16" spans="1:9" ht="12" customHeight="1" x14ac:dyDescent="0.3">
      <c r="A16" s="176"/>
      <c r="B16" s="198"/>
      <c r="C16" s="199"/>
      <c r="D16" s="200"/>
      <c r="E16" s="201"/>
      <c r="F16" s="201"/>
      <c r="G16" s="202"/>
      <c r="H16" s="188"/>
    </row>
    <row r="17" spans="1:8" ht="12" customHeight="1" x14ac:dyDescent="0.3">
      <c r="A17" s="203"/>
      <c r="B17" s="342" t="s">
        <v>12</v>
      </c>
      <c r="C17" s="343"/>
      <c r="D17" s="343"/>
      <c r="E17" s="343"/>
      <c r="F17" s="343"/>
      <c r="G17" s="343"/>
      <c r="H17" s="188"/>
    </row>
    <row r="18" spans="1:8" ht="12" customHeight="1" x14ac:dyDescent="0.3">
      <c r="A18" s="176"/>
      <c r="B18" s="204"/>
      <c r="C18" s="205"/>
      <c r="D18" s="205"/>
      <c r="E18" s="205"/>
      <c r="F18" s="206"/>
      <c r="G18" s="207"/>
      <c r="H18" s="188"/>
    </row>
    <row r="19" spans="1:8" ht="12" customHeight="1" x14ac:dyDescent="0.3">
      <c r="A19" s="183"/>
      <c r="B19" s="208" t="s">
        <v>13</v>
      </c>
      <c r="C19" s="209"/>
      <c r="D19" s="210"/>
      <c r="E19" s="210"/>
      <c r="F19" s="210"/>
      <c r="G19" s="211"/>
      <c r="H19" s="188"/>
    </row>
    <row r="20" spans="1:8" ht="24" customHeight="1" x14ac:dyDescent="0.3">
      <c r="A20" s="203"/>
      <c r="B20" s="212" t="s">
        <v>14</v>
      </c>
      <c r="C20" s="212" t="s">
        <v>15</v>
      </c>
      <c r="D20" s="212" t="s">
        <v>16</v>
      </c>
      <c r="E20" s="212" t="s">
        <v>17</v>
      </c>
      <c r="F20" s="212" t="s">
        <v>18</v>
      </c>
      <c r="G20" s="212" t="s">
        <v>19</v>
      </c>
      <c r="H20" s="188"/>
    </row>
    <row r="21" spans="1:8" ht="12.75" customHeight="1" x14ac:dyDescent="0.3">
      <c r="A21" s="203"/>
      <c r="B21" s="213" t="s">
        <v>61</v>
      </c>
      <c r="C21" s="214" t="s">
        <v>20</v>
      </c>
      <c r="D21" s="215">
        <v>12.6</v>
      </c>
      <c r="E21" s="214" t="s">
        <v>78</v>
      </c>
      <c r="F21" s="216">
        <v>25000</v>
      </c>
      <c r="G21" s="216">
        <f>D21*F21</f>
        <v>315000</v>
      </c>
      <c r="H21" s="188"/>
    </row>
    <row r="22" spans="1:8" ht="21.6" x14ac:dyDescent="0.3">
      <c r="A22" s="203"/>
      <c r="B22" s="213" t="s">
        <v>118</v>
      </c>
      <c r="C22" s="214" t="s">
        <v>59</v>
      </c>
      <c r="D22" s="215">
        <v>1333</v>
      </c>
      <c r="E22" s="214" t="s">
        <v>103</v>
      </c>
      <c r="F22" s="216">
        <v>250</v>
      </c>
      <c r="G22" s="216">
        <f>D22*F22</f>
        <v>333250</v>
      </c>
      <c r="H22" s="188"/>
    </row>
    <row r="23" spans="1:8" ht="12.75" customHeight="1" x14ac:dyDescent="0.3">
      <c r="A23" s="203"/>
      <c r="B23" s="213" t="s">
        <v>62</v>
      </c>
      <c r="C23" s="214" t="s">
        <v>59</v>
      </c>
      <c r="D23" s="217">
        <v>0</v>
      </c>
      <c r="E23" s="214" t="s">
        <v>103</v>
      </c>
      <c r="F23" s="216">
        <v>0</v>
      </c>
      <c r="G23" s="216">
        <f t="shared" ref="G23:G34" si="0">D23*F23</f>
        <v>0</v>
      </c>
      <c r="H23" s="188"/>
    </row>
    <row r="24" spans="1:8" ht="12.75" customHeight="1" x14ac:dyDescent="0.3">
      <c r="A24" s="203"/>
      <c r="B24" s="213" t="s">
        <v>63</v>
      </c>
      <c r="C24" s="214" t="s">
        <v>59</v>
      </c>
      <c r="D24" s="215">
        <v>1333</v>
      </c>
      <c r="E24" s="214" t="s">
        <v>103</v>
      </c>
      <c r="F24" s="216">
        <v>250</v>
      </c>
      <c r="G24" s="216">
        <f>D24*F24</f>
        <v>333250</v>
      </c>
      <c r="H24" s="188"/>
    </row>
    <row r="25" spans="1:8" ht="21.6" x14ac:dyDescent="0.3">
      <c r="A25" s="203"/>
      <c r="B25" s="213" t="s">
        <v>64</v>
      </c>
      <c r="C25" s="214" t="s">
        <v>20</v>
      </c>
      <c r="D25" s="215">
        <v>4.2</v>
      </c>
      <c r="E25" s="214" t="s">
        <v>103</v>
      </c>
      <c r="F25" s="216">
        <v>25000</v>
      </c>
      <c r="G25" s="216">
        <f t="shared" si="0"/>
        <v>105000</v>
      </c>
      <c r="H25" s="188"/>
    </row>
    <row r="26" spans="1:8" s="178" customFormat="1" ht="12.75" customHeight="1" x14ac:dyDescent="0.3">
      <c r="A26" s="203"/>
      <c r="B26" s="213" t="s">
        <v>65</v>
      </c>
      <c r="C26" s="214" t="s">
        <v>59</v>
      </c>
      <c r="D26" s="217">
        <v>1333</v>
      </c>
      <c r="E26" s="214" t="s">
        <v>78</v>
      </c>
      <c r="F26" s="216">
        <v>250</v>
      </c>
      <c r="G26" s="216">
        <f>D26*F26</f>
        <v>333250</v>
      </c>
      <c r="H26" s="188"/>
    </row>
    <row r="27" spans="1:8" s="178" customFormat="1" ht="12.75" customHeight="1" x14ac:dyDescent="0.3">
      <c r="A27" s="203"/>
      <c r="B27" s="213" t="s">
        <v>66</v>
      </c>
      <c r="C27" s="214" t="s">
        <v>59</v>
      </c>
      <c r="D27" s="215">
        <v>1333</v>
      </c>
      <c r="E27" s="214" t="s">
        <v>119</v>
      </c>
      <c r="F27" s="216">
        <v>250</v>
      </c>
      <c r="G27" s="216">
        <f t="shared" si="0"/>
        <v>333250</v>
      </c>
      <c r="H27" s="188"/>
    </row>
    <row r="28" spans="1:8" s="178" customFormat="1" ht="12.75" customHeight="1" x14ac:dyDescent="0.3">
      <c r="A28" s="203"/>
      <c r="B28" s="213" t="s">
        <v>121</v>
      </c>
      <c r="C28" s="214" t="s">
        <v>20</v>
      </c>
      <c r="D28" s="217">
        <v>0</v>
      </c>
      <c r="E28" s="214" t="s">
        <v>119</v>
      </c>
      <c r="F28" s="216">
        <v>0</v>
      </c>
      <c r="G28" s="216">
        <f t="shared" si="0"/>
        <v>0</v>
      </c>
      <c r="H28" s="188"/>
    </row>
    <row r="29" spans="1:8" s="178" customFormat="1" ht="12.75" customHeight="1" x14ac:dyDescent="0.3">
      <c r="A29" s="203"/>
      <c r="B29" s="213" t="s">
        <v>122</v>
      </c>
      <c r="C29" s="214" t="s">
        <v>59</v>
      </c>
      <c r="D29" s="215">
        <v>0</v>
      </c>
      <c r="E29" s="214" t="s">
        <v>104</v>
      </c>
      <c r="F29" s="216">
        <v>0</v>
      </c>
      <c r="G29" s="216">
        <f t="shared" si="0"/>
        <v>0</v>
      </c>
      <c r="H29" s="188"/>
    </row>
    <row r="30" spans="1:8" s="178" customFormat="1" ht="21.6" x14ac:dyDescent="0.3">
      <c r="A30" s="203"/>
      <c r="B30" s="213" t="s">
        <v>67</v>
      </c>
      <c r="C30" s="214" t="s">
        <v>59</v>
      </c>
      <c r="D30" s="217">
        <v>1333</v>
      </c>
      <c r="E30" s="214" t="s">
        <v>108</v>
      </c>
      <c r="F30" s="216">
        <v>600</v>
      </c>
      <c r="G30" s="216">
        <f t="shared" si="0"/>
        <v>799800</v>
      </c>
      <c r="H30" s="188"/>
    </row>
    <row r="31" spans="1:8" s="178" customFormat="1" ht="12.75" customHeight="1" x14ac:dyDescent="0.3">
      <c r="A31" s="203"/>
      <c r="B31" s="213" t="s">
        <v>123</v>
      </c>
      <c r="C31" s="214" t="s">
        <v>20</v>
      </c>
      <c r="D31" s="215">
        <v>0</v>
      </c>
      <c r="E31" s="214" t="s">
        <v>120</v>
      </c>
      <c r="F31" s="216">
        <v>0</v>
      </c>
      <c r="G31" s="216">
        <f t="shared" si="0"/>
        <v>0</v>
      </c>
      <c r="H31" s="188"/>
    </row>
    <row r="32" spans="1:8" s="178" customFormat="1" ht="12.75" customHeight="1" x14ac:dyDescent="0.3">
      <c r="A32" s="203"/>
      <c r="B32" s="213" t="s">
        <v>124</v>
      </c>
      <c r="C32" s="214" t="s">
        <v>84</v>
      </c>
      <c r="D32" s="215">
        <v>18</v>
      </c>
      <c r="E32" s="214" t="s">
        <v>107</v>
      </c>
      <c r="F32" s="216">
        <v>25000</v>
      </c>
      <c r="G32" s="216">
        <f t="shared" si="0"/>
        <v>450000</v>
      </c>
      <c r="H32" s="188"/>
    </row>
    <row r="33" spans="1:8" s="178" customFormat="1" ht="12.75" customHeight="1" x14ac:dyDescent="0.3">
      <c r="A33" s="203"/>
      <c r="B33" s="213" t="s">
        <v>143</v>
      </c>
      <c r="C33" s="214" t="s">
        <v>91</v>
      </c>
      <c r="D33" s="217">
        <v>4000</v>
      </c>
      <c r="E33" s="214" t="s">
        <v>102</v>
      </c>
      <c r="F33" s="216">
        <v>200</v>
      </c>
      <c r="G33" s="216">
        <f t="shared" si="0"/>
        <v>800000</v>
      </c>
      <c r="H33" s="188"/>
    </row>
    <row r="34" spans="1:8" s="178" customFormat="1" ht="12.75" customHeight="1" x14ac:dyDescent="0.3">
      <c r="A34" s="203"/>
      <c r="B34" s="213" t="s">
        <v>127</v>
      </c>
      <c r="C34" s="214" t="s">
        <v>20</v>
      </c>
      <c r="D34" s="215">
        <v>6.5</v>
      </c>
      <c r="E34" s="214" t="s">
        <v>85</v>
      </c>
      <c r="F34" s="216">
        <v>25000</v>
      </c>
      <c r="G34" s="216">
        <f t="shared" si="0"/>
        <v>162500</v>
      </c>
      <c r="H34" s="188"/>
    </row>
    <row r="35" spans="1:8" s="178" customFormat="1" ht="15.75" customHeight="1" x14ac:dyDescent="0.3">
      <c r="A35" s="203"/>
      <c r="B35" s="213" t="s">
        <v>126</v>
      </c>
      <c r="C35" s="214" t="s">
        <v>20</v>
      </c>
      <c r="D35" s="215">
        <v>9</v>
      </c>
      <c r="E35" s="214" t="s">
        <v>104</v>
      </c>
      <c r="F35" s="216">
        <v>25000</v>
      </c>
      <c r="G35" s="216">
        <f>D35*F35</f>
        <v>225000</v>
      </c>
      <c r="H35" s="188"/>
    </row>
    <row r="36" spans="1:8" s="178" customFormat="1" ht="12.75" customHeight="1" x14ac:dyDescent="0.3">
      <c r="A36" s="203"/>
      <c r="B36" s="218" t="s">
        <v>21</v>
      </c>
      <c r="C36" s="219"/>
      <c r="D36" s="219"/>
      <c r="E36" s="219"/>
      <c r="F36" s="220"/>
      <c r="G36" s="221">
        <f>SUM(G21:G35)</f>
        <v>4190300</v>
      </c>
      <c r="H36" s="188"/>
    </row>
    <row r="37" spans="1:8" s="178" customFormat="1" ht="12" customHeight="1" x14ac:dyDescent="0.3">
      <c r="A37" s="176"/>
      <c r="B37" s="204"/>
      <c r="C37" s="206"/>
      <c r="D37" s="206"/>
      <c r="E37" s="206"/>
      <c r="F37" s="222"/>
      <c r="G37" s="223"/>
      <c r="H37" s="188"/>
    </row>
    <row r="38" spans="1:8" s="178" customFormat="1" ht="12" customHeight="1" x14ac:dyDescent="0.3">
      <c r="A38" s="183"/>
      <c r="B38" s="224" t="s">
        <v>22</v>
      </c>
      <c r="C38" s="225"/>
      <c r="D38" s="226"/>
      <c r="E38" s="226"/>
      <c r="F38" s="227"/>
      <c r="G38" s="228"/>
      <c r="H38" s="188"/>
    </row>
    <row r="39" spans="1:8" s="178" customFormat="1" ht="24" customHeight="1" x14ac:dyDescent="0.3">
      <c r="A39" s="183"/>
      <c r="B39" s="229" t="s">
        <v>14</v>
      </c>
      <c r="C39" s="230" t="s">
        <v>15</v>
      </c>
      <c r="D39" s="230" t="s">
        <v>16</v>
      </c>
      <c r="E39" s="229" t="s">
        <v>55</v>
      </c>
      <c r="F39" s="230" t="s">
        <v>18</v>
      </c>
      <c r="G39" s="229" t="s">
        <v>19</v>
      </c>
      <c r="H39" s="188"/>
    </row>
    <row r="40" spans="1:8" s="178" customFormat="1" ht="12" customHeight="1" x14ac:dyDescent="0.3">
      <c r="A40" s="183"/>
      <c r="B40" s="231"/>
      <c r="C40" s="232" t="s">
        <v>55</v>
      </c>
      <c r="D40" s="232" t="s">
        <v>55</v>
      </c>
      <c r="E40" s="232" t="s">
        <v>55</v>
      </c>
      <c r="F40" s="233" t="s">
        <v>55</v>
      </c>
      <c r="G40" s="234"/>
      <c r="H40" s="188"/>
    </row>
    <row r="41" spans="1:8" s="178" customFormat="1" ht="12" customHeight="1" x14ac:dyDescent="0.3">
      <c r="A41" s="183"/>
      <c r="B41" s="235" t="s">
        <v>23</v>
      </c>
      <c r="C41" s="236"/>
      <c r="D41" s="236"/>
      <c r="E41" s="236"/>
      <c r="F41" s="237"/>
      <c r="G41" s="238"/>
      <c r="H41" s="188"/>
    </row>
    <row r="42" spans="1:8" s="178" customFormat="1" ht="12" customHeight="1" x14ac:dyDescent="0.3">
      <c r="A42" s="176"/>
      <c r="B42" s="239"/>
      <c r="C42" s="240"/>
      <c r="D42" s="240"/>
      <c r="E42" s="240"/>
      <c r="F42" s="241"/>
      <c r="G42" s="242"/>
      <c r="H42" s="188"/>
    </row>
    <row r="43" spans="1:8" s="178" customFormat="1" ht="12" customHeight="1" x14ac:dyDescent="0.3">
      <c r="A43" s="183"/>
      <c r="B43" s="224" t="s">
        <v>24</v>
      </c>
      <c r="C43" s="225"/>
      <c r="D43" s="226"/>
      <c r="E43" s="226"/>
      <c r="F43" s="227"/>
      <c r="G43" s="228"/>
      <c r="H43" s="188"/>
    </row>
    <row r="44" spans="1:8" s="178" customFormat="1" ht="24" customHeight="1" x14ac:dyDescent="0.3">
      <c r="A44" s="183"/>
      <c r="B44" s="243" t="s">
        <v>14</v>
      </c>
      <c r="C44" s="243" t="s">
        <v>15</v>
      </c>
      <c r="D44" s="243" t="s">
        <v>16</v>
      </c>
      <c r="E44" s="243" t="s">
        <v>17</v>
      </c>
      <c r="F44" s="244" t="s">
        <v>18</v>
      </c>
      <c r="G44" s="243" t="s">
        <v>19</v>
      </c>
      <c r="H44" s="188"/>
    </row>
    <row r="45" spans="1:8" s="178" customFormat="1" ht="12.75" customHeight="1" x14ac:dyDescent="0.3">
      <c r="A45" s="203"/>
      <c r="B45" s="213" t="s">
        <v>72</v>
      </c>
      <c r="C45" s="214" t="s">
        <v>136</v>
      </c>
      <c r="D45" s="215">
        <v>1</v>
      </c>
      <c r="E45" s="214" t="s">
        <v>103</v>
      </c>
      <c r="F45" s="216">
        <v>35000</v>
      </c>
      <c r="G45" s="216">
        <f>D45*F45</f>
        <v>35000</v>
      </c>
      <c r="H45" s="188"/>
    </row>
    <row r="46" spans="1:8" s="178" customFormat="1" ht="14.4" x14ac:dyDescent="0.3">
      <c r="A46" s="203"/>
      <c r="B46" s="213" t="s">
        <v>73</v>
      </c>
      <c r="C46" s="214" t="s">
        <v>136</v>
      </c>
      <c r="D46" s="215">
        <v>3</v>
      </c>
      <c r="E46" s="214" t="s">
        <v>74</v>
      </c>
      <c r="F46" s="216">
        <v>25000</v>
      </c>
      <c r="G46" s="216">
        <f t="shared" ref="G46:G49" si="1">D46*F46</f>
        <v>75000</v>
      </c>
      <c r="H46" s="188"/>
    </row>
    <row r="47" spans="1:8" s="178" customFormat="1" ht="14.4" x14ac:dyDescent="0.3">
      <c r="A47" s="203"/>
      <c r="B47" s="213" t="s">
        <v>75</v>
      </c>
      <c r="C47" s="214" t="s">
        <v>136</v>
      </c>
      <c r="D47" s="215">
        <v>15</v>
      </c>
      <c r="E47" s="214" t="s">
        <v>92</v>
      </c>
      <c r="F47" s="216">
        <v>25000</v>
      </c>
      <c r="G47" s="216">
        <f t="shared" si="1"/>
        <v>375000</v>
      </c>
      <c r="H47" s="188"/>
    </row>
    <row r="48" spans="1:8" s="178" customFormat="1" ht="12.75" customHeight="1" x14ac:dyDescent="0.3">
      <c r="A48" s="203"/>
      <c r="B48" s="213" t="s">
        <v>77</v>
      </c>
      <c r="C48" s="214" t="s">
        <v>136</v>
      </c>
      <c r="D48" s="215">
        <v>1</v>
      </c>
      <c r="E48" s="214" t="s">
        <v>78</v>
      </c>
      <c r="F48" s="216">
        <v>20000</v>
      </c>
      <c r="G48" s="216">
        <f t="shared" si="1"/>
        <v>20000</v>
      </c>
      <c r="H48" s="188"/>
    </row>
    <row r="49" spans="1:8" s="178" customFormat="1" ht="12.75" customHeight="1" x14ac:dyDescent="0.3">
      <c r="A49" s="203"/>
      <c r="B49" s="213" t="s">
        <v>79</v>
      </c>
      <c r="C49" s="214" t="s">
        <v>136</v>
      </c>
      <c r="D49" s="215">
        <v>1</v>
      </c>
      <c r="E49" s="214" t="s">
        <v>78</v>
      </c>
      <c r="F49" s="216">
        <v>35000</v>
      </c>
      <c r="G49" s="216">
        <f t="shared" si="1"/>
        <v>35000</v>
      </c>
      <c r="H49" s="188"/>
    </row>
    <row r="50" spans="1:8" s="178" customFormat="1" ht="12.75" customHeight="1" x14ac:dyDescent="0.3">
      <c r="A50" s="203"/>
      <c r="B50" s="213" t="s">
        <v>80</v>
      </c>
      <c r="C50" s="214" t="s">
        <v>136</v>
      </c>
      <c r="D50" s="215">
        <v>0</v>
      </c>
      <c r="E50" s="214"/>
      <c r="F50" s="216">
        <v>0</v>
      </c>
      <c r="G50" s="216">
        <f>D50*F50</f>
        <v>0</v>
      </c>
      <c r="H50" s="188"/>
    </row>
    <row r="51" spans="1:8" s="178" customFormat="1" ht="21.6" x14ac:dyDescent="0.3">
      <c r="A51" s="203"/>
      <c r="B51" s="213" t="s">
        <v>81</v>
      </c>
      <c r="C51" s="214" t="s">
        <v>136</v>
      </c>
      <c r="D51" s="215">
        <v>0</v>
      </c>
      <c r="E51" s="214" t="s">
        <v>108</v>
      </c>
      <c r="F51" s="216">
        <v>0</v>
      </c>
      <c r="G51" s="216">
        <f>D51*F51</f>
        <v>0</v>
      </c>
      <c r="H51" s="188"/>
    </row>
    <row r="52" spans="1:8" s="178" customFormat="1" ht="12.75" customHeight="1" x14ac:dyDescent="0.3">
      <c r="A52" s="183"/>
      <c r="B52" s="235" t="s">
        <v>25</v>
      </c>
      <c r="C52" s="236"/>
      <c r="D52" s="236"/>
      <c r="E52" s="236"/>
      <c r="F52" s="236"/>
      <c r="G52" s="238">
        <f>SUM(G45:G51)</f>
        <v>540000</v>
      </c>
      <c r="H52" s="188"/>
    </row>
    <row r="53" spans="1:8" s="178" customFormat="1" ht="12" customHeight="1" x14ac:dyDescent="0.3">
      <c r="A53" s="176"/>
      <c r="B53" s="239"/>
      <c r="C53" s="240"/>
      <c r="D53" s="240"/>
      <c r="E53" s="240"/>
      <c r="F53" s="241"/>
      <c r="G53" s="242"/>
      <c r="H53" s="188"/>
    </row>
    <row r="54" spans="1:8" s="178" customFormat="1" ht="12" customHeight="1" x14ac:dyDescent="0.3">
      <c r="A54" s="183"/>
      <c r="B54" s="224" t="s">
        <v>26</v>
      </c>
      <c r="C54" s="225"/>
      <c r="D54" s="226"/>
      <c r="E54" s="226"/>
      <c r="F54" s="227"/>
      <c r="G54" s="228"/>
      <c r="H54" s="188"/>
    </row>
    <row r="55" spans="1:8" s="178" customFormat="1" ht="24" customHeight="1" x14ac:dyDescent="0.3">
      <c r="A55" s="183"/>
      <c r="B55" s="245" t="s">
        <v>27</v>
      </c>
      <c r="C55" s="245" t="s">
        <v>28</v>
      </c>
      <c r="D55" s="245" t="s">
        <v>29</v>
      </c>
      <c r="E55" s="245" t="s">
        <v>17</v>
      </c>
      <c r="F55" s="245" t="s">
        <v>18</v>
      </c>
      <c r="G55" s="246" t="s">
        <v>19</v>
      </c>
      <c r="H55" s="188"/>
    </row>
    <row r="56" spans="1:8" s="178" customFormat="1" ht="20.399999999999999" x14ac:dyDescent="0.3">
      <c r="A56" s="247"/>
      <c r="B56" s="248" t="s">
        <v>94</v>
      </c>
      <c r="C56" s="249" t="s">
        <v>60</v>
      </c>
      <c r="D56" s="250">
        <v>1</v>
      </c>
      <c r="E56" s="249" t="s">
        <v>76</v>
      </c>
      <c r="F56" s="251">
        <v>1200000</v>
      </c>
      <c r="G56" s="252">
        <f>D56*F56</f>
        <v>1200000</v>
      </c>
      <c r="H56" s="188"/>
    </row>
    <row r="57" spans="1:8" s="178" customFormat="1" ht="12.75" customHeight="1" x14ac:dyDescent="0.3">
      <c r="A57" s="247"/>
      <c r="B57" s="253" t="s">
        <v>68</v>
      </c>
      <c r="C57" s="254" t="s">
        <v>60</v>
      </c>
      <c r="D57" s="255">
        <v>1</v>
      </c>
      <c r="E57" s="254" t="s">
        <v>69</v>
      </c>
      <c r="F57" s="256">
        <v>2000000</v>
      </c>
      <c r="G57" s="256">
        <f t="shared" ref="G57:G58" si="2">D57*F57</f>
        <v>2000000</v>
      </c>
      <c r="H57" s="188"/>
    </row>
    <row r="58" spans="1:8" s="178" customFormat="1" ht="12.75" customHeight="1" x14ac:dyDescent="0.3">
      <c r="A58" s="247"/>
      <c r="B58" s="253" t="s">
        <v>70</v>
      </c>
      <c r="C58" s="254" t="s">
        <v>71</v>
      </c>
      <c r="D58" s="255">
        <v>80</v>
      </c>
      <c r="E58" s="254" t="s">
        <v>93</v>
      </c>
      <c r="F58" s="256">
        <v>5000</v>
      </c>
      <c r="G58" s="256">
        <f t="shared" si="2"/>
        <v>400000</v>
      </c>
      <c r="H58" s="188"/>
    </row>
    <row r="59" spans="1:8" s="178" customFormat="1" ht="13.5" customHeight="1" x14ac:dyDescent="0.3">
      <c r="A59" s="247"/>
      <c r="B59" s="257" t="s">
        <v>30</v>
      </c>
      <c r="C59" s="258"/>
      <c r="D59" s="258"/>
      <c r="E59" s="258"/>
      <c r="F59" s="259"/>
      <c r="G59" s="260">
        <f>SUM(G56:G58)</f>
        <v>3600000</v>
      </c>
      <c r="H59" s="188"/>
    </row>
    <row r="60" spans="1:8" s="178" customFormat="1" ht="12" customHeight="1" x14ac:dyDescent="0.3">
      <c r="A60" s="176"/>
      <c r="B60" s="261"/>
      <c r="C60" s="262"/>
      <c r="D60" s="262"/>
      <c r="E60" s="263"/>
      <c r="F60" s="264"/>
      <c r="G60" s="265"/>
      <c r="H60" s="188"/>
    </row>
    <row r="61" spans="1:8" s="178" customFormat="1" ht="12" customHeight="1" x14ac:dyDescent="0.3">
      <c r="A61" s="183"/>
      <c r="B61" s="224" t="s">
        <v>31</v>
      </c>
      <c r="C61" s="225"/>
      <c r="D61" s="226"/>
      <c r="E61" s="226"/>
      <c r="F61" s="227"/>
      <c r="G61" s="228"/>
      <c r="H61" s="188"/>
    </row>
    <row r="62" spans="1:8" s="178" customFormat="1" ht="24" customHeight="1" x14ac:dyDescent="0.3">
      <c r="A62" s="183"/>
      <c r="B62" s="266" t="s">
        <v>32</v>
      </c>
      <c r="C62" s="245" t="s">
        <v>28</v>
      </c>
      <c r="D62" s="245" t="s">
        <v>29</v>
      </c>
      <c r="E62" s="266" t="s">
        <v>17</v>
      </c>
      <c r="F62" s="245" t="s">
        <v>18</v>
      </c>
      <c r="G62" s="266" t="s">
        <v>19</v>
      </c>
      <c r="H62" s="188"/>
    </row>
    <row r="63" spans="1:8" s="178" customFormat="1" ht="21.6" x14ac:dyDescent="0.3">
      <c r="A63" s="247"/>
      <c r="B63" s="267" t="s">
        <v>82</v>
      </c>
      <c r="C63" s="268" t="s">
        <v>95</v>
      </c>
      <c r="D63" s="268">
        <v>1</v>
      </c>
      <c r="E63" s="269" t="s">
        <v>76</v>
      </c>
      <c r="F63" s="256">
        <v>500000</v>
      </c>
      <c r="G63" s="256">
        <f>D63*F63</f>
        <v>500000</v>
      </c>
      <c r="H63" s="188"/>
    </row>
    <row r="64" spans="1:8" s="178" customFormat="1" ht="16.5" customHeight="1" x14ac:dyDescent="0.3">
      <c r="A64" s="247"/>
      <c r="B64" s="267" t="s">
        <v>83</v>
      </c>
      <c r="C64" s="268" t="s">
        <v>84</v>
      </c>
      <c r="D64" s="268">
        <v>0</v>
      </c>
      <c r="E64" s="254" t="s">
        <v>85</v>
      </c>
      <c r="F64" s="256">
        <v>0</v>
      </c>
      <c r="G64" s="256">
        <f t="shared" ref="G64:G67" si="3">D64*F64</f>
        <v>0</v>
      </c>
      <c r="H64" s="188"/>
    </row>
    <row r="65" spans="1:9" s="178" customFormat="1" ht="16.5" customHeight="1" x14ac:dyDescent="0.3">
      <c r="A65" s="247"/>
      <c r="B65" s="267" t="s">
        <v>86</v>
      </c>
      <c r="C65" s="268" t="s">
        <v>84</v>
      </c>
      <c r="D65" s="268">
        <v>1</v>
      </c>
      <c r="E65" s="254" t="s">
        <v>85</v>
      </c>
      <c r="F65" s="256">
        <v>180000</v>
      </c>
      <c r="G65" s="256">
        <f t="shared" si="3"/>
        <v>180000</v>
      </c>
      <c r="H65" s="188"/>
    </row>
    <row r="66" spans="1:9" s="178" customFormat="1" ht="16.5" customHeight="1" x14ac:dyDescent="0.3">
      <c r="A66" s="247"/>
      <c r="B66" s="267" t="s">
        <v>89</v>
      </c>
      <c r="C66" s="268" t="s">
        <v>97</v>
      </c>
      <c r="D66" s="268">
        <v>5</v>
      </c>
      <c r="E66" s="254" t="s">
        <v>109</v>
      </c>
      <c r="F66" s="256">
        <v>50000</v>
      </c>
      <c r="G66" s="256">
        <f t="shared" si="3"/>
        <v>250000</v>
      </c>
      <c r="H66" s="188"/>
    </row>
    <row r="67" spans="1:9" s="178" customFormat="1" ht="16.5" customHeight="1" x14ac:dyDescent="0.3">
      <c r="A67" s="247"/>
      <c r="B67" s="267"/>
      <c r="C67" s="268"/>
      <c r="D67" s="268"/>
      <c r="E67" s="254"/>
      <c r="F67" s="256"/>
      <c r="G67" s="256">
        <f t="shared" si="3"/>
        <v>0</v>
      </c>
      <c r="H67" s="188"/>
    </row>
    <row r="68" spans="1:9" s="178" customFormat="1" ht="13.5" customHeight="1" x14ac:dyDescent="0.3">
      <c r="A68" s="183"/>
      <c r="B68" s="270" t="s">
        <v>33</v>
      </c>
      <c r="C68" s="271"/>
      <c r="D68" s="271"/>
      <c r="E68" s="272"/>
      <c r="F68" s="273"/>
      <c r="G68" s="274">
        <f>SUM(G63:G67)</f>
        <v>930000</v>
      </c>
      <c r="H68" s="188"/>
      <c r="I68" s="275"/>
    </row>
    <row r="69" spans="1:9" s="178" customFormat="1" ht="12" customHeight="1" x14ac:dyDescent="0.3">
      <c r="A69" s="176"/>
      <c r="B69" s="276"/>
      <c r="C69" s="276"/>
      <c r="D69" s="276"/>
      <c r="E69" s="276"/>
      <c r="F69" s="277"/>
      <c r="G69" s="278"/>
      <c r="H69" s="188"/>
    </row>
    <row r="70" spans="1:9" s="178" customFormat="1" ht="12" customHeight="1" x14ac:dyDescent="0.3">
      <c r="A70" s="247"/>
      <c r="B70" s="279" t="s">
        <v>34</v>
      </c>
      <c r="C70" s="280"/>
      <c r="D70" s="280"/>
      <c r="E70" s="280"/>
      <c r="F70" s="280"/>
      <c r="G70" s="281">
        <f>G36+G41+G52+G59+G68</f>
        <v>9260300</v>
      </c>
      <c r="H70" s="188"/>
    </row>
    <row r="71" spans="1:9" s="178" customFormat="1" ht="12" customHeight="1" x14ac:dyDescent="0.3">
      <c r="A71" s="247"/>
      <c r="B71" s="282" t="s">
        <v>35</v>
      </c>
      <c r="C71" s="283"/>
      <c r="D71" s="283"/>
      <c r="E71" s="283"/>
      <c r="F71" s="283"/>
      <c r="G71" s="284">
        <f>G70*0.05</f>
        <v>463015</v>
      </c>
      <c r="H71" s="188"/>
    </row>
    <row r="72" spans="1:9" s="178" customFormat="1" ht="12" customHeight="1" x14ac:dyDescent="0.3">
      <c r="A72" s="247"/>
      <c r="B72" s="285" t="s">
        <v>36</v>
      </c>
      <c r="C72" s="286"/>
      <c r="D72" s="286"/>
      <c r="E72" s="286"/>
      <c r="F72" s="286"/>
      <c r="G72" s="287">
        <f>G71+G70</f>
        <v>9723315</v>
      </c>
      <c r="H72" s="188"/>
    </row>
    <row r="73" spans="1:9" s="178" customFormat="1" ht="12" customHeight="1" x14ac:dyDescent="0.3">
      <c r="A73" s="247"/>
      <c r="B73" s="282" t="s">
        <v>37</v>
      </c>
      <c r="C73" s="283"/>
      <c r="D73" s="283"/>
      <c r="E73" s="283"/>
      <c r="F73" s="283"/>
      <c r="G73" s="284">
        <f>G12</f>
        <v>18750000</v>
      </c>
      <c r="H73" s="188"/>
    </row>
    <row r="74" spans="1:9" s="178" customFormat="1" ht="12" customHeight="1" x14ac:dyDescent="0.3">
      <c r="A74" s="247"/>
      <c r="B74" s="288" t="s">
        <v>38</v>
      </c>
      <c r="C74" s="289"/>
      <c r="D74" s="289"/>
      <c r="E74" s="289"/>
      <c r="F74" s="289"/>
      <c r="G74" s="281">
        <f>G73-G72</f>
        <v>9026685</v>
      </c>
      <c r="H74" s="188"/>
    </row>
    <row r="75" spans="1:9" s="178" customFormat="1" ht="12" customHeight="1" x14ac:dyDescent="0.3">
      <c r="A75" s="247"/>
      <c r="B75" s="290" t="s">
        <v>147</v>
      </c>
      <c r="C75" s="291"/>
      <c r="D75" s="291"/>
      <c r="E75" s="291"/>
      <c r="F75" s="291"/>
      <c r="G75" s="292"/>
      <c r="H75" s="188"/>
    </row>
    <row r="76" spans="1:9" s="178" customFormat="1" ht="12.75" customHeight="1" thickBot="1" x14ac:dyDescent="0.35">
      <c r="A76" s="247"/>
      <c r="B76" s="293"/>
      <c r="C76" s="291"/>
      <c r="D76" s="291"/>
      <c r="E76" s="291"/>
      <c r="F76" s="291"/>
      <c r="G76" s="292"/>
      <c r="H76" s="188"/>
    </row>
    <row r="77" spans="1:9" s="178" customFormat="1" ht="12" customHeight="1" x14ac:dyDescent="0.3">
      <c r="A77" s="247"/>
      <c r="B77" s="294" t="s">
        <v>148</v>
      </c>
      <c r="C77" s="295"/>
      <c r="D77" s="295"/>
      <c r="E77" s="295"/>
      <c r="F77" s="296"/>
      <c r="G77" s="292"/>
      <c r="H77" s="188"/>
    </row>
    <row r="78" spans="1:9" s="178" customFormat="1" ht="12" customHeight="1" x14ac:dyDescent="0.3">
      <c r="A78" s="247"/>
      <c r="B78" s="297" t="s">
        <v>39</v>
      </c>
      <c r="C78" s="298"/>
      <c r="D78" s="298"/>
      <c r="E78" s="298"/>
      <c r="F78" s="299"/>
      <c r="G78" s="292"/>
      <c r="H78" s="188"/>
    </row>
    <row r="79" spans="1:9" s="178" customFormat="1" ht="12" customHeight="1" x14ac:dyDescent="0.3">
      <c r="A79" s="247"/>
      <c r="B79" s="297" t="s">
        <v>40</v>
      </c>
      <c r="C79" s="298"/>
      <c r="D79" s="298"/>
      <c r="E79" s="298"/>
      <c r="F79" s="299"/>
      <c r="G79" s="292"/>
      <c r="H79" s="188"/>
    </row>
    <row r="80" spans="1:9" s="178" customFormat="1" ht="12" customHeight="1" x14ac:dyDescent="0.3">
      <c r="A80" s="247"/>
      <c r="B80" s="297" t="s">
        <v>41</v>
      </c>
      <c r="C80" s="298"/>
      <c r="D80" s="298"/>
      <c r="E80" s="298"/>
      <c r="F80" s="299"/>
      <c r="G80" s="292"/>
      <c r="H80" s="188"/>
    </row>
    <row r="81" spans="1:8" s="178" customFormat="1" ht="12" customHeight="1" x14ac:dyDescent="0.3">
      <c r="A81" s="247"/>
      <c r="B81" s="297" t="s">
        <v>42</v>
      </c>
      <c r="C81" s="298"/>
      <c r="D81" s="298"/>
      <c r="E81" s="298"/>
      <c r="F81" s="299"/>
      <c r="G81" s="292"/>
      <c r="H81" s="188"/>
    </row>
    <row r="82" spans="1:8" s="178" customFormat="1" ht="12" customHeight="1" x14ac:dyDescent="0.3">
      <c r="A82" s="247"/>
      <c r="B82" s="297" t="s">
        <v>43</v>
      </c>
      <c r="C82" s="298"/>
      <c r="D82" s="298"/>
      <c r="E82" s="298"/>
      <c r="F82" s="299"/>
      <c r="G82" s="292"/>
      <c r="H82" s="188"/>
    </row>
    <row r="83" spans="1:8" s="178" customFormat="1" ht="12.75" customHeight="1" thickBot="1" x14ac:dyDescent="0.35">
      <c r="A83" s="247"/>
      <c r="B83" s="300" t="s">
        <v>44</v>
      </c>
      <c r="C83" s="301"/>
      <c r="D83" s="301"/>
      <c r="E83" s="301"/>
      <c r="F83" s="302"/>
      <c r="G83" s="292"/>
      <c r="H83" s="188"/>
    </row>
    <row r="84" spans="1:8" s="178" customFormat="1" ht="12.75" customHeight="1" x14ac:dyDescent="0.3">
      <c r="A84" s="247"/>
      <c r="B84" s="293"/>
      <c r="C84" s="298"/>
      <c r="D84" s="298"/>
      <c r="E84" s="298"/>
      <c r="F84" s="298"/>
      <c r="G84" s="292"/>
      <c r="H84" s="188"/>
    </row>
    <row r="85" spans="1:8" s="178" customFormat="1" ht="15" customHeight="1" thickBot="1" x14ac:dyDescent="0.35">
      <c r="A85" s="247"/>
      <c r="B85" s="344" t="s">
        <v>45</v>
      </c>
      <c r="C85" s="345"/>
      <c r="D85" s="303"/>
      <c r="E85" s="304"/>
      <c r="F85" s="304"/>
      <c r="G85" s="292"/>
      <c r="H85" s="188"/>
    </row>
    <row r="86" spans="1:8" s="178" customFormat="1" ht="12" customHeight="1" x14ac:dyDescent="0.3">
      <c r="A86" s="247"/>
      <c r="B86" s="305" t="s">
        <v>32</v>
      </c>
      <c r="C86" s="306" t="s">
        <v>46</v>
      </c>
      <c r="D86" s="307" t="s">
        <v>47</v>
      </c>
      <c r="E86" s="304"/>
      <c r="F86" s="304"/>
      <c r="G86" s="292"/>
      <c r="H86" s="188"/>
    </row>
    <row r="87" spans="1:8" s="178" customFormat="1" ht="12" customHeight="1" x14ac:dyDescent="0.3">
      <c r="A87" s="247"/>
      <c r="B87" s="308" t="s">
        <v>48</v>
      </c>
      <c r="C87" s="309">
        <f>G36</f>
        <v>4190300</v>
      </c>
      <c r="D87" s="310">
        <f>(C87/C93)</f>
        <v>0.43095384650193891</v>
      </c>
      <c r="E87" s="304"/>
      <c r="F87" s="304"/>
      <c r="G87" s="292"/>
      <c r="H87" s="188"/>
    </row>
    <row r="88" spans="1:8" s="178" customFormat="1" ht="12" customHeight="1" x14ac:dyDescent="0.3">
      <c r="A88" s="247"/>
      <c r="B88" s="308" t="s">
        <v>49</v>
      </c>
      <c r="C88" s="309">
        <f>G41</f>
        <v>0</v>
      </c>
      <c r="D88" s="310">
        <v>0</v>
      </c>
      <c r="E88" s="304"/>
      <c r="F88" s="304"/>
      <c r="G88" s="292"/>
      <c r="H88" s="188"/>
    </row>
    <row r="89" spans="1:8" s="178" customFormat="1" ht="12" customHeight="1" x14ac:dyDescent="0.3">
      <c r="A89" s="247"/>
      <c r="B89" s="308" t="s">
        <v>50</v>
      </c>
      <c r="C89" s="309">
        <f>G52</f>
        <v>540000</v>
      </c>
      <c r="D89" s="310">
        <f>(C89/C93)</f>
        <v>5.5536614827350547E-2</v>
      </c>
      <c r="E89" s="304"/>
      <c r="F89" s="304"/>
      <c r="G89" s="292"/>
      <c r="H89" s="188"/>
    </row>
    <row r="90" spans="1:8" s="178" customFormat="1" ht="12" customHeight="1" x14ac:dyDescent="0.3">
      <c r="A90" s="247"/>
      <c r="B90" s="308" t="s">
        <v>27</v>
      </c>
      <c r="C90" s="309">
        <f>G59</f>
        <v>3600000</v>
      </c>
      <c r="D90" s="310">
        <f>(C90/C93)</f>
        <v>0.37024409884900367</v>
      </c>
      <c r="E90" s="304"/>
      <c r="F90" s="304"/>
      <c r="G90" s="292"/>
      <c r="H90" s="188"/>
    </row>
    <row r="91" spans="1:8" s="178" customFormat="1" ht="12" customHeight="1" x14ac:dyDescent="0.3">
      <c r="A91" s="247"/>
      <c r="B91" s="308" t="s">
        <v>51</v>
      </c>
      <c r="C91" s="311">
        <f>G68</f>
        <v>930000</v>
      </c>
      <c r="D91" s="310">
        <f>(C91/C93)</f>
        <v>9.5646392202659275E-2</v>
      </c>
      <c r="E91" s="312"/>
      <c r="F91" s="312"/>
      <c r="G91" s="292"/>
      <c r="H91" s="188"/>
    </row>
    <row r="92" spans="1:8" s="178" customFormat="1" ht="12" customHeight="1" x14ac:dyDescent="0.3">
      <c r="A92" s="247"/>
      <c r="B92" s="308" t="s">
        <v>52</v>
      </c>
      <c r="C92" s="311">
        <f>G71</f>
        <v>463015</v>
      </c>
      <c r="D92" s="310">
        <f>(C92/C93)</f>
        <v>4.7619047619047616E-2</v>
      </c>
      <c r="E92" s="312"/>
      <c r="F92" s="312"/>
      <c r="G92" s="292"/>
      <c r="H92" s="188"/>
    </row>
    <row r="93" spans="1:8" s="178" customFormat="1" ht="12.75" customHeight="1" thickBot="1" x14ac:dyDescent="0.35">
      <c r="A93" s="247"/>
      <c r="B93" s="313" t="s">
        <v>53</v>
      </c>
      <c r="C93" s="314">
        <f>SUM(C87:C92)</f>
        <v>9723315</v>
      </c>
      <c r="D93" s="315">
        <f>SUM(D87:D92)</f>
        <v>1</v>
      </c>
      <c r="E93" s="312"/>
      <c r="F93" s="312"/>
      <c r="G93" s="292"/>
      <c r="H93" s="188"/>
    </row>
    <row r="94" spans="1:8" s="178" customFormat="1" ht="12" customHeight="1" x14ac:dyDescent="0.3">
      <c r="A94" s="247"/>
      <c r="B94" s="293"/>
      <c r="C94" s="291"/>
      <c r="D94" s="291"/>
      <c r="E94" s="291"/>
      <c r="F94" s="291"/>
      <c r="G94" s="292"/>
      <c r="H94" s="188"/>
    </row>
    <row r="95" spans="1:8" s="178" customFormat="1" ht="12.75" customHeight="1" thickBot="1" x14ac:dyDescent="0.35">
      <c r="A95" s="247"/>
      <c r="B95" s="316"/>
      <c r="C95" s="291"/>
      <c r="D95" s="291"/>
      <c r="E95" s="291"/>
      <c r="F95" s="291"/>
      <c r="G95" s="292"/>
      <c r="H95" s="188"/>
    </row>
    <row r="96" spans="1:8" s="178" customFormat="1" ht="12" customHeight="1" thickBot="1" x14ac:dyDescent="0.35">
      <c r="A96" s="247"/>
      <c r="B96" s="346" t="s">
        <v>57</v>
      </c>
      <c r="C96" s="347"/>
      <c r="D96" s="347"/>
      <c r="E96" s="348"/>
      <c r="F96" s="312"/>
      <c r="G96" s="292"/>
      <c r="H96" s="188"/>
    </row>
    <row r="97" spans="1:8" s="178" customFormat="1" ht="12" customHeight="1" thickBot="1" x14ac:dyDescent="0.35">
      <c r="A97" s="247"/>
      <c r="B97" s="317"/>
      <c r="C97" s="318" t="s">
        <v>115</v>
      </c>
      <c r="D97" s="318" t="s">
        <v>113</v>
      </c>
      <c r="E97" s="318" t="s">
        <v>114</v>
      </c>
      <c r="F97" s="312"/>
      <c r="G97" s="292"/>
      <c r="H97" s="188"/>
    </row>
    <row r="98" spans="1:8" s="178" customFormat="1" ht="12" customHeight="1" x14ac:dyDescent="0.3">
      <c r="A98" s="247"/>
      <c r="B98" s="319" t="s">
        <v>117</v>
      </c>
      <c r="C98" s="320">
        <v>28000</v>
      </c>
      <c r="D98" s="321">
        <f>G9</f>
        <v>25000</v>
      </c>
      <c r="E98" s="320">
        <v>32000</v>
      </c>
      <c r="F98" s="322"/>
      <c r="G98" s="323"/>
      <c r="H98" s="188"/>
    </row>
    <row r="99" spans="1:8" s="178" customFormat="1" ht="12.75" customHeight="1" thickBot="1" x14ac:dyDescent="0.35">
      <c r="A99" s="247"/>
      <c r="B99" s="313" t="s">
        <v>116</v>
      </c>
      <c r="C99" s="314">
        <f>(G72/C98)</f>
        <v>347.26125000000002</v>
      </c>
      <c r="D99" s="314">
        <f>G72/D98</f>
        <v>388.93259999999998</v>
      </c>
      <c r="E99" s="324">
        <f>(G72/E98)</f>
        <v>303.85359375000002</v>
      </c>
      <c r="F99" s="322"/>
      <c r="G99" s="323"/>
      <c r="H99" s="188"/>
    </row>
    <row r="100" spans="1:8" s="178" customFormat="1" ht="15.6" customHeight="1" x14ac:dyDescent="0.3">
      <c r="A100" s="247"/>
      <c r="B100" s="325" t="s">
        <v>54</v>
      </c>
      <c r="C100" s="326"/>
      <c r="D100" s="326"/>
      <c r="E100" s="326"/>
      <c r="F100" s="326"/>
      <c r="G100" s="327"/>
    </row>
  </sheetData>
  <mergeCells count="9">
    <mergeCell ref="B17:G17"/>
    <mergeCell ref="B85:C85"/>
    <mergeCell ref="B96:E96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1"/>
  <sheetViews>
    <sheetView tabSelected="1" workbookViewId="0">
      <selection activeCell="C13" sqref="C13"/>
    </sheetView>
  </sheetViews>
  <sheetFormatPr baseColWidth="10" defaultColWidth="10.88671875" defaultRowHeight="11.25" customHeight="1" x14ac:dyDescent="0.3"/>
  <cols>
    <col min="1" max="1" width="15.5546875" style="1" customWidth="1"/>
    <col min="2" max="2" width="21.33203125" style="1" customWidth="1"/>
    <col min="3" max="3" width="17" style="1" customWidth="1"/>
    <col min="4" max="4" width="14.88671875" style="1" customWidth="1"/>
    <col min="5" max="5" width="14.44140625" style="1" customWidth="1"/>
    <col min="6" max="6" width="18.6640625" style="1" customWidth="1"/>
    <col min="7" max="7" width="17.109375" style="32" customWidth="1"/>
    <col min="8" max="255" width="10.88671875" style="1" customWidth="1"/>
  </cols>
  <sheetData>
    <row r="1" spans="1:7" ht="15" customHeight="1" x14ac:dyDescent="0.3">
      <c r="A1" s="2"/>
      <c r="B1" s="2"/>
      <c r="C1" s="2"/>
      <c r="D1" s="2"/>
      <c r="E1" s="2"/>
      <c r="F1" s="2"/>
      <c r="G1" s="28"/>
    </row>
    <row r="2" spans="1:7" ht="15" customHeight="1" x14ac:dyDescent="0.3">
      <c r="A2" s="2"/>
      <c r="B2" s="2"/>
      <c r="C2" s="2"/>
      <c r="D2" s="2"/>
      <c r="E2" s="2"/>
      <c r="F2" s="2"/>
      <c r="G2" s="28"/>
    </row>
    <row r="3" spans="1:7" ht="15" customHeight="1" x14ac:dyDescent="0.3">
      <c r="A3" s="2"/>
      <c r="B3" s="2"/>
      <c r="C3" s="2"/>
      <c r="D3" s="2"/>
      <c r="E3" s="2"/>
      <c r="F3" s="2"/>
      <c r="G3" s="28"/>
    </row>
    <row r="4" spans="1:7" ht="15" customHeight="1" x14ac:dyDescent="0.3">
      <c r="A4" s="2"/>
      <c r="B4" s="2"/>
      <c r="C4" s="2"/>
      <c r="D4" s="2"/>
      <c r="E4" s="2"/>
      <c r="F4" s="2"/>
      <c r="G4" s="28"/>
    </row>
    <row r="5" spans="1:7" ht="15" customHeight="1" x14ac:dyDescent="0.3">
      <c r="A5" s="2"/>
      <c r="B5" s="2"/>
      <c r="C5" s="2"/>
      <c r="D5" s="2"/>
      <c r="E5" s="2"/>
      <c r="F5" s="2"/>
      <c r="G5" s="28"/>
    </row>
    <row r="6" spans="1:7" ht="15" customHeight="1" x14ac:dyDescent="0.3">
      <c r="A6" s="2"/>
      <c r="B6" s="2"/>
      <c r="C6" s="2"/>
      <c r="D6" s="2"/>
      <c r="E6" s="2"/>
      <c r="F6" s="2"/>
      <c r="G6" s="28"/>
    </row>
    <row r="7" spans="1:7" ht="15" customHeight="1" x14ac:dyDescent="0.3">
      <c r="A7" s="2"/>
      <c r="B7" s="2"/>
      <c r="C7" s="2"/>
      <c r="D7" s="2"/>
      <c r="E7" s="2"/>
      <c r="F7" s="2"/>
      <c r="G7" s="28"/>
    </row>
    <row r="8" spans="1:7" ht="15" customHeight="1" x14ac:dyDescent="0.3">
      <c r="A8" s="2"/>
      <c r="B8" s="166"/>
      <c r="C8" s="65"/>
      <c r="D8" s="167"/>
      <c r="E8" s="65"/>
      <c r="F8" s="65"/>
      <c r="G8" s="168"/>
    </row>
    <row r="9" spans="1:7" ht="12" customHeight="1" x14ac:dyDescent="0.3">
      <c r="A9" s="5"/>
      <c r="B9" s="59" t="s">
        <v>0</v>
      </c>
      <c r="C9" s="7" t="s">
        <v>58</v>
      </c>
      <c r="D9" s="60"/>
      <c r="E9" s="336" t="s">
        <v>101</v>
      </c>
      <c r="F9" s="337"/>
      <c r="G9" s="39">
        <v>28000</v>
      </c>
    </row>
    <row r="10" spans="1:7" ht="18" customHeight="1" x14ac:dyDescent="0.3">
      <c r="A10" s="5"/>
      <c r="B10" s="6" t="s">
        <v>1</v>
      </c>
      <c r="C10" s="33" t="s">
        <v>137</v>
      </c>
      <c r="D10" s="60"/>
      <c r="E10" s="338" t="s">
        <v>2</v>
      </c>
      <c r="F10" s="339"/>
      <c r="G10" s="7" t="s">
        <v>102</v>
      </c>
    </row>
    <row r="11" spans="1:7" ht="18" customHeight="1" x14ac:dyDescent="0.3">
      <c r="A11" s="5"/>
      <c r="B11" s="6" t="s">
        <v>3</v>
      </c>
      <c r="C11" s="7" t="s">
        <v>130</v>
      </c>
      <c r="D11" s="60"/>
      <c r="E11" s="338" t="s">
        <v>56</v>
      </c>
      <c r="F11" s="339"/>
      <c r="G11" s="30">
        <v>12000</v>
      </c>
    </row>
    <row r="12" spans="1:7" ht="11.25" customHeight="1" x14ac:dyDescent="0.3">
      <c r="A12" s="5"/>
      <c r="B12" s="6" t="s">
        <v>4</v>
      </c>
      <c r="C12" s="8" t="s">
        <v>129</v>
      </c>
      <c r="D12" s="60"/>
      <c r="E12" s="174" t="s">
        <v>5</v>
      </c>
      <c r="F12" s="175"/>
      <c r="G12" s="20">
        <f>G9/20*G11</f>
        <v>16800000</v>
      </c>
    </row>
    <row r="13" spans="1:7" ht="11.25" customHeight="1" x14ac:dyDescent="0.3">
      <c r="A13" s="5"/>
      <c r="B13" s="6" t="s">
        <v>6</v>
      </c>
      <c r="C13" s="7" t="s">
        <v>131</v>
      </c>
      <c r="D13" s="60"/>
      <c r="E13" s="338" t="s">
        <v>7</v>
      </c>
      <c r="F13" s="339"/>
      <c r="G13" s="7" t="s">
        <v>133</v>
      </c>
    </row>
    <row r="14" spans="1:7" ht="13.5" customHeight="1" x14ac:dyDescent="0.3">
      <c r="A14" s="5"/>
      <c r="B14" s="6" t="s">
        <v>8</v>
      </c>
      <c r="C14" s="7" t="s">
        <v>132</v>
      </c>
      <c r="D14" s="60"/>
      <c r="E14" s="338" t="s">
        <v>9</v>
      </c>
      <c r="F14" s="339"/>
      <c r="G14" s="7" t="s">
        <v>134</v>
      </c>
    </row>
    <row r="15" spans="1:7" ht="25.5" customHeight="1" x14ac:dyDescent="0.3">
      <c r="A15" s="5"/>
      <c r="B15" s="6" t="s">
        <v>10</v>
      </c>
      <c r="C15" s="62">
        <v>44713</v>
      </c>
      <c r="D15" s="60"/>
      <c r="E15" s="340" t="s">
        <v>11</v>
      </c>
      <c r="F15" s="341"/>
      <c r="G15" s="8" t="s">
        <v>138</v>
      </c>
    </row>
    <row r="16" spans="1:7" ht="12" customHeight="1" x14ac:dyDescent="0.3">
      <c r="A16" s="2"/>
      <c r="B16" s="63"/>
      <c r="C16" s="64"/>
      <c r="D16" s="65"/>
      <c r="E16" s="66"/>
      <c r="F16" s="66"/>
      <c r="G16" s="67"/>
    </row>
    <row r="17" spans="1:7" ht="12" customHeight="1" x14ac:dyDescent="0.3">
      <c r="A17" s="9"/>
      <c r="B17" s="329" t="s">
        <v>12</v>
      </c>
      <c r="C17" s="330"/>
      <c r="D17" s="330"/>
      <c r="E17" s="330"/>
      <c r="F17" s="330"/>
      <c r="G17" s="330"/>
    </row>
    <row r="18" spans="1:7" ht="12" customHeight="1" x14ac:dyDescent="0.3">
      <c r="A18" s="2"/>
      <c r="B18" s="68"/>
      <c r="C18" s="69"/>
      <c r="D18" s="69"/>
      <c r="E18" s="69"/>
      <c r="F18" s="70"/>
      <c r="G18" s="71"/>
    </row>
    <row r="19" spans="1:7" ht="12" customHeight="1" x14ac:dyDescent="0.3">
      <c r="A19" s="5"/>
      <c r="B19" s="72" t="s">
        <v>13</v>
      </c>
      <c r="C19" s="73"/>
      <c r="D19" s="74"/>
      <c r="E19" s="74"/>
      <c r="F19" s="74"/>
      <c r="G19" s="75"/>
    </row>
    <row r="20" spans="1:7" ht="24" customHeight="1" x14ac:dyDescent="0.3">
      <c r="A20" s="9"/>
      <c r="B20" s="76" t="s">
        <v>14</v>
      </c>
      <c r="C20" s="76" t="s">
        <v>15</v>
      </c>
      <c r="D20" s="76" t="s">
        <v>16</v>
      </c>
      <c r="E20" s="76" t="s">
        <v>17</v>
      </c>
      <c r="F20" s="76" t="s">
        <v>18</v>
      </c>
      <c r="G20" s="76" t="s">
        <v>19</v>
      </c>
    </row>
    <row r="21" spans="1:7" ht="12.75" customHeight="1" x14ac:dyDescent="0.3">
      <c r="A21" s="9"/>
      <c r="B21" s="173" t="s">
        <v>61</v>
      </c>
      <c r="C21" s="53" t="s">
        <v>20</v>
      </c>
      <c r="D21" s="54">
        <v>12.6</v>
      </c>
      <c r="E21" s="53" t="s">
        <v>78</v>
      </c>
      <c r="F21" s="55">
        <v>25000</v>
      </c>
      <c r="G21" s="35">
        <f>D21*F21</f>
        <v>315000</v>
      </c>
    </row>
    <row r="22" spans="1:7" ht="12.75" customHeight="1" x14ac:dyDescent="0.3">
      <c r="A22" s="9"/>
      <c r="B22" s="173" t="s">
        <v>118</v>
      </c>
      <c r="C22" s="53" t="s">
        <v>59</v>
      </c>
      <c r="D22" s="54">
        <v>1333</v>
      </c>
      <c r="E22" s="53" t="s">
        <v>105</v>
      </c>
      <c r="F22" s="55">
        <v>350</v>
      </c>
      <c r="G22" s="35">
        <f t="shared" ref="G22:G36" si="0">D22*F22</f>
        <v>466550</v>
      </c>
    </row>
    <row r="23" spans="1:7" ht="12.75" customHeight="1" x14ac:dyDescent="0.3">
      <c r="A23" s="9"/>
      <c r="B23" s="173" t="s">
        <v>62</v>
      </c>
      <c r="C23" s="53" t="s">
        <v>59</v>
      </c>
      <c r="D23" s="56">
        <v>0</v>
      </c>
      <c r="E23" s="53"/>
      <c r="F23" s="55">
        <v>0</v>
      </c>
      <c r="G23" s="35">
        <f t="shared" si="0"/>
        <v>0</v>
      </c>
    </row>
    <row r="24" spans="1:7" ht="12.75" customHeight="1" x14ac:dyDescent="0.3">
      <c r="A24" s="9"/>
      <c r="B24" s="173" t="s">
        <v>63</v>
      </c>
      <c r="C24" s="53" t="s">
        <v>59</v>
      </c>
      <c r="D24" s="54">
        <v>1333</v>
      </c>
      <c r="E24" s="53" t="s">
        <v>106</v>
      </c>
      <c r="F24" s="55">
        <v>150</v>
      </c>
      <c r="G24" s="35">
        <f t="shared" si="0"/>
        <v>199950</v>
      </c>
    </row>
    <row r="25" spans="1:7" ht="21.6" x14ac:dyDescent="0.3">
      <c r="A25" s="9"/>
      <c r="B25" s="173" t="s">
        <v>64</v>
      </c>
      <c r="C25" s="53" t="s">
        <v>20</v>
      </c>
      <c r="D25" s="54">
        <v>4.2</v>
      </c>
      <c r="E25" s="53" t="s">
        <v>103</v>
      </c>
      <c r="F25" s="55">
        <v>25000</v>
      </c>
      <c r="G25" s="35">
        <f t="shared" si="0"/>
        <v>105000</v>
      </c>
    </row>
    <row r="26" spans="1:7" ht="12.75" customHeight="1" x14ac:dyDescent="0.3">
      <c r="A26" s="9"/>
      <c r="B26" s="173" t="s">
        <v>65</v>
      </c>
      <c r="C26" s="53" t="s">
        <v>59</v>
      </c>
      <c r="D26" s="54">
        <v>1333</v>
      </c>
      <c r="E26" s="53" t="s">
        <v>78</v>
      </c>
      <c r="F26" s="55">
        <v>250</v>
      </c>
      <c r="G26" s="35">
        <f t="shared" si="0"/>
        <v>333250</v>
      </c>
    </row>
    <row r="27" spans="1:7" ht="12.75" customHeight="1" x14ac:dyDescent="0.3">
      <c r="A27" s="9"/>
      <c r="B27" s="173" t="s">
        <v>66</v>
      </c>
      <c r="C27" s="53" t="s">
        <v>59</v>
      </c>
      <c r="D27" s="54">
        <v>1333</v>
      </c>
      <c r="E27" s="53" t="s">
        <v>104</v>
      </c>
      <c r="F27" s="55">
        <v>250</v>
      </c>
      <c r="G27" s="35">
        <f t="shared" si="0"/>
        <v>333250</v>
      </c>
    </row>
    <row r="28" spans="1:7" ht="12.75" customHeight="1" x14ac:dyDescent="0.3">
      <c r="A28" s="9"/>
      <c r="B28" s="173" t="s">
        <v>121</v>
      </c>
      <c r="C28" s="53" t="s">
        <v>59</v>
      </c>
      <c r="D28" s="56"/>
      <c r="E28" s="53"/>
      <c r="F28" s="55"/>
      <c r="G28" s="35">
        <f t="shared" si="0"/>
        <v>0</v>
      </c>
    </row>
    <row r="29" spans="1:7" ht="12.75" customHeight="1" x14ac:dyDescent="0.3">
      <c r="A29" s="9"/>
      <c r="B29" s="173" t="s">
        <v>122</v>
      </c>
      <c r="C29" s="53" t="s">
        <v>20</v>
      </c>
      <c r="D29" s="56">
        <v>0</v>
      </c>
      <c r="E29" s="53"/>
      <c r="F29" s="55">
        <v>0</v>
      </c>
      <c r="G29" s="35">
        <f t="shared" si="0"/>
        <v>0</v>
      </c>
    </row>
    <row r="30" spans="1:7" ht="21.6" x14ac:dyDescent="0.3">
      <c r="A30" s="9"/>
      <c r="B30" s="173" t="s">
        <v>149</v>
      </c>
      <c r="C30" s="53" t="s">
        <v>59</v>
      </c>
      <c r="D30" s="54">
        <v>1333</v>
      </c>
      <c r="E30" s="53" t="s">
        <v>108</v>
      </c>
      <c r="F30" s="55">
        <v>750</v>
      </c>
      <c r="G30" s="35">
        <f t="shared" si="0"/>
        <v>999750</v>
      </c>
    </row>
    <row r="31" spans="1:7" ht="12.75" customHeight="1" x14ac:dyDescent="0.3">
      <c r="A31" s="9"/>
      <c r="B31" s="173" t="s">
        <v>123</v>
      </c>
      <c r="C31" s="53" t="s">
        <v>59</v>
      </c>
      <c r="D31" s="54">
        <v>0</v>
      </c>
      <c r="E31" s="53" t="s">
        <v>150</v>
      </c>
      <c r="F31" s="55">
        <v>0</v>
      </c>
      <c r="G31" s="35">
        <f t="shared" si="0"/>
        <v>0</v>
      </c>
    </row>
    <row r="32" spans="1:7" ht="12.75" customHeight="1" x14ac:dyDescent="0.3">
      <c r="A32" s="9"/>
      <c r="B32" s="173" t="s">
        <v>124</v>
      </c>
      <c r="C32" s="53" t="s">
        <v>20</v>
      </c>
      <c r="D32" s="56">
        <v>18</v>
      </c>
      <c r="E32" s="53" t="s">
        <v>107</v>
      </c>
      <c r="F32" s="55">
        <v>25000</v>
      </c>
      <c r="G32" s="35">
        <f t="shared" si="0"/>
        <v>450000</v>
      </c>
    </row>
    <row r="33" spans="1:7" ht="12.75" customHeight="1" x14ac:dyDescent="0.3">
      <c r="A33" s="9"/>
      <c r="B33" s="173" t="s">
        <v>151</v>
      </c>
      <c r="C33" s="53" t="s">
        <v>140</v>
      </c>
      <c r="D33" s="54">
        <v>3500</v>
      </c>
      <c r="E33" s="53" t="s">
        <v>102</v>
      </c>
      <c r="F33" s="55">
        <v>250</v>
      </c>
      <c r="G33" s="35">
        <f t="shared" si="0"/>
        <v>875000</v>
      </c>
    </row>
    <row r="34" spans="1:7" ht="21.6" x14ac:dyDescent="0.3">
      <c r="A34" s="9"/>
      <c r="B34" s="173" t="s">
        <v>127</v>
      </c>
      <c r="C34" s="53" t="s">
        <v>141</v>
      </c>
      <c r="D34" s="54">
        <v>6.5</v>
      </c>
      <c r="E34" s="53" t="s">
        <v>85</v>
      </c>
      <c r="F34" s="55">
        <v>25000</v>
      </c>
      <c r="G34" s="35">
        <f t="shared" si="0"/>
        <v>162500</v>
      </c>
    </row>
    <row r="35" spans="1:7" ht="12.75" customHeight="1" x14ac:dyDescent="0.3">
      <c r="A35" s="9"/>
      <c r="B35" s="173" t="s">
        <v>126</v>
      </c>
      <c r="C35" s="53" t="s">
        <v>142</v>
      </c>
      <c r="D35" s="54">
        <v>9</v>
      </c>
      <c r="E35" s="53" t="s">
        <v>104</v>
      </c>
      <c r="F35" s="55">
        <v>25000</v>
      </c>
      <c r="G35" s="35">
        <f t="shared" si="0"/>
        <v>225000</v>
      </c>
    </row>
    <row r="36" spans="1:7" ht="12.75" customHeight="1" x14ac:dyDescent="0.3">
      <c r="A36" s="9"/>
      <c r="B36" s="173" t="s">
        <v>139</v>
      </c>
      <c r="C36" s="53" t="s">
        <v>142</v>
      </c>
      <c r="D36" s="54"/>
      <c r="E36" s="53" t="s">
        <v>150</v>
      </c>
      <c r="F36" s="55">
        <v>0</v>
      </c>
      <c r="G36" s="35">
        <f t="shared" si="0"/>
        <v>0</v>
      </c>
    </row>
    <row r="37" spans="1:7" ht="12.75" customHeight="1" x14ac:dyDescent="0.3">
      <c r="A37" s="9"/>
      <c r="B37" s="11" t="s">
        <v>21</v>
      </c>
      <c r="C37" s="12"/>
      <c r="D37" s="12"/>
      <c r="E37" s="12"/>
      <c r="F37" s="13"/>
      <c r="G37" s="36">
        <f>SUM(G21:G36)</f>
        <v>4465250</v>
      </c>
    </row>
    <row r="38" spans="1:7" ht="12" customHeight="1" x14ac:dyDescent="0.3">
      <c r="A38" s="2"/>
      <c r="B38" s="68"/>
      <c r="C38" s="70"/>
      <c r="D38" s="70"/>
      <c r="E38" s="70"/>
      <c r="F38" s="77"/>
      <c r="G38" s="78"/>
    </row>
    <row r="39" spans="1:7" ht="12" customHeight="1" x14ac:dyDescent="0.3">
      <c r="A39" s="5"/>
      <c r="B39" s="79" t="s">
        <v>22</v>
      </c>
      <c r="C39" s="80"/>
      <c r="D39" s="81"/>
      <c r="E39" s="81"/>
      <c r="F39" s="82"/>
      <c r="G39" s="83"/>
    </row>
    <row r="40" spans="1:7" ht="24" customHeight="1" x14ac:dyDescent="0.3">
      <c r="A40" s="5"/>
      <c r="B40" s="84" t="s">
        <v>14</v>
      </c>
      <c r="C40" s="85" t="s">
        <v>15</v>
      </c>
      <c r="D40" s="85" t="s">
        <v>16</v>
      </c>
      <c r="E40" s="84" t="s">
        <v>55</v>
      </c>
      <c r="F40" s="85" t="s">
        <v>18</v>
      </c>
      <c r="G40" s="84" t="s">
        <v>19</v>
      </c>
    </row>
    <row r="41" spans="1:7" ht="12" customHeight="1" x14ac:dyDescent="0.3">
      <c r="A41" s="5"/>
      <c r="B41" s="86"/>
      <c r="C41" s="87" t="s">
        <v>55</v>
      </c>
      <c r="D41" s="87" t="s">
        <v>55</v>
      </c>
      <c r="E41" s="87" t="s">
        <v>55</v>
      </c>
      <c r="F41" s="88" t="s">
        <v>55</v>
      </c>
      <c r="G41" s="89"/>
    </row>
    <row r="42" spans="1:7" ht="12" customHeight="1" x14ac:dyDescent="0.3">
      <c r="A42" s="5"/>
      <c r="B42" s="14" t="s">
        <v>23</v>
      </c>
      <c r="C42" s="15"/>
      <c r="D42" s="15"/>
      <c r="E42" s="15"/>
      <c r="F42" s="90"/>
      <c r="G42" s="37"/>
    </row>
    <row r="43" spans="1:7" ht="12" customHeight="1" x14ac:dyDescent="0.3">
      <c r="A43" s="2"/>
      <c r="B43" s="91"/>
      <c r="C43" s="92"/>
      <c r="D43" s="92"/>
      <c r="E43" s="92"/>
      <c r="F43" s="93"/>
      <c r="G43" s="94"/>
    </row>
    <row r="44" spans="1:7" ht="12" customHeight="1" x14ac:dyDescent="0.3">
      <c r="A44" s="5"/>
      <c r="B44" s="79" t="s">
        <v>24</v>
      </c>
      <c r="C44" s="80"/>
      <c r="D44" s="81"/>
      <c r="E44" s="81"/>
      <c r="F44" s="82"/>
      <c r="G44" s="83"/>
    </row>
    <row r="45" spans="1:7" ht="24" customHeight="1" x14ac:dyDescent="0.3">
      <c r="A45" s="5"/>
      <c r="B45" s="95" t="s">
        <v>14</v>
      </c>
      <c r="C45" s="95" t="s">
        <v>15</v>
      </c>
      <c r="D45" s="95" t="s">
        <v>16</v>
      </c>
      <c r="E45" s="95" t="s">
        <v>17</v>
      </c>
      <c r="F45" s="96" t="s">
        <v>18</v>
      </c>
      <c r="G45" s="95" t="s">
        <v>19</v>
      </c>
    </row>
    <row r="46" spans="1:7" ht="12.75" customHeight="1" x14ac:dyDescent="0.3">
      <c r="A46" s="9"/>
      <c r="B46" s="173" t="s">
        <v>72</v>
      </c>
      <c r="C46" s="10" t="s">
        <v>136</v>
      </c>
      <c r="D46" s="21">
        <v>4.5999999999999996</v>
      </c>
      <c r="E46" s="10" t="s">
        <v>103</v>
      </c>
      <c r="F46" s="35">
        <v>35000</v>
      </c>
      <c r="G46" s="35">
        <f>D46*F46</f>
        <v>161000</v>
      </c>
    </row>
    <row r="47" spans="1:7" ht="14.4" x14ac:dyDescent="0.3">
      <c r="A47" s="9"/>
      <c r="B47" s="173" t="s">
        <v>73</v>
      </c>
      <c r="C47" s="10" t="s">
        <v>136</v>
      </c>
      <c r="D47" s="21">
        <v>3</v>
      </c>
      <c r="E47" s="10" t="s">
        <v>74</v>
      </c>
      <c r="F47" s="35">
        <v>25000</v>
      </c>
      <c r="G47" s="35">
        <f t="shared" ref="G47:G52" si="1">D47*F47</f>
        <v>75000</v>
      </c>
    </row>
    <row r="48" spans="1:7" ht="14.4" x14ac:dyDescent="0.3">
      <c r="A48" s="9"/>
      <c r="B48" s="173" t="s">
        <v>75</v>
      </c>
      <c r="C48" s="10" t="s">
        <v>136</v>
      </c>
      <c r="D48" s="21">
        <v>15</v>
      </c>
      <c r="E48" s="10" t="s">
        <v>92</v>
      </c>
      <c r="F48" s="35">
        <v>25000</v>
      </c>
      <c r="G48" s="35">
        <f t="shared" si="1"/>
        <v>375000</v>
      </c>
    </row>
    <row r="49" spans="1:11" ht="12.75" customHeight="1" x14ac:dyDescent="0.3">
      <c r="A49" s="9"/>
      <c r="B49" s="173" t="s">
        <v>77</v>
      </c>
      <c r="C49" s="10" t="s">
        <v>136</v>
      </c>
      <c r="D49" s="21">
        <v>1</v>
      </c>
      <c r="E49" s="10" t="s">
        <v>78</v>
      </c>
      <c r="F49" s="35">
        <v>20000</v>
      </c>
      <c r="G49" s="35">
        <f t="shared" si="1"/>
        <v>20000</v>
      </c>
    </row>
    <row r="50" spans="1:11" ht="12.75" customHeight="1" x14ac:dyDescent="0.3">
      <c r="A50" s="9"/>
      <c r="B50" s="173" t="s">
        <v>79</v>
      </c>
      <c r="C50" s="10" t="s">
        <v>136</v>
      </c>
      <c r="D50" s="21">
        <v>1</v>
      </c>
      <c r="E50" s="10" t="s">
        <v>78</v>
      </c>
      <c r="F50" s="35">
        <v>35000</v>
      </c>
      <c r="G50" s="35">
        <f t="shared" si="1"/>
        <v>35000</v>
      </c>
    </row>
    <row r="51" spans="1:11" ht="12.75" customHeight="1" x14ac:dyDescent="0.3">
      <c r="A51" s="9"/>
      <c r="B51" s="173" t="s">
        <v>80</v>
      </c>
      <c r="C51" s="10" t="s">
        <v>136</v>
      </c>
      <c r="D51" s="21">
        <v>0</v>
      </c>
      <c r="E51" s="10"/>
      <c r="F51" s="35">
        <v>0</v>
      </c>
      <c r="G51" s="35">
        <f t="shared" si="1"/>
        <v>0</v>
      </c>
    </row>
    <row r="52" spans="1:11" ht="21.6" x14ac:dyDescent="0.3">
      <c r="A52" s="9"/>
      <c r="B52" s="173" t="s">
        <v>81</v>
      </c>
      <c r="C52" s="10" t="s">
        <v>136</v>
      </c>
      <c r="D52" s="21">
        <v>2</v>
      </c>
      <c r="E52" s="10" t="s">
        <v>108</v>
      </c>
      <c r="F52" s="35">
        <v>35000</v>
      </c>
      <c r="G52" s="35">
        <f t="shared" si="1"/>
        <v>70000</v>
      </c>
    </row>
    <row r="53" spans="1:11" ht="12.75" customHeight="1" x14ac:dyDescent="0.3">
      <c r="A53" s="5"/>
      <c r="B53" s="14" t="s">
        <v>25</v>
      </c>
      <c r="C53" s="15"/>
      <c r="D53" s="15"/>
      <c r="E53" s="15"/>
      <c r="F53" s="15"/>
      <c r="G53" s="37">
        <f>SUM(G46:G52)</f>
        <v>736000</v>
      </c>
    </row>
    <row r="54" spans="1:11" ht="12" customHeight="1" x14ac:dyDescent="0.3">
      <c r="A54" s="2"/>
      <c r="B54" s="91"/>
      <c r="C54" s="92"/>
      <c r="D54" s="92"/>
      <c r="E54" s="92"/>
      <c r="F54" s="93"/>
      <c r="G54" s="94"/>
    </row>
    <row r="55" spans="1:11" ht="12" customHeight="1" x14ac:dyDescent="0.3">
      <c r="A55" s="5"/>
      <c r="B55" s="79" t="s">
        <v>26</v>
      </c>
      <c r="C55" s="80"/>
      <c r="D55" s="81"/>
      <c r="E55" s="81"/>
      <c r="F55" s="82"/>
      <c r="G55" s="83"/>
    </row>
    <row r="56" spans="1:11" ht="24" customHeight="1" x14ac:dyDescent="0.3">
      <c r="A56" s="5"/>
      <c r="B56" s="97" t="s">
        <v>27</v>
      </c>
      <c r="C56" s="97" t="s">
        <v>28</v>
      </c>
      <c r="D56" s="97" t="s">
        <v>29</v>
      </c>
      <c r="E56" s="97" t="s">
        <v>17</v>
      </c>
      <c r="F56" s="97" t="s">
        <v>18</v>
      </c>
      <c r="G56" s="98" t="s">
        <v>19</v>
      </c>
      <c r="K56" s="19"/>
    </row>
    <row r="57" spans="1:11" ht="20.399999999999999" x14ac:dyDescent="0.3">
      <c r="A57" s="17"/>
      <c r="B57" s="40" t="s">
        <v>94</v>
      </c>
      <c r="C57" s="26" t="s">
        <v>60</v>
      </c>
      <c r="D57" s="25">
        <v>1</v>
      </c>
      <c r="E57" s="26" t="s">
        <v>76</v>
      </c>
      <c r="F57" s="52">
        <v>1500000</v>
      </c>
      <c r="G57" s="25">
        <f>D57*F57</f>
        <v>1500000</v>
      </c>
      <c r="K57" s="19"/>
    </row>
    <row r="58" spans="1:11" ht="12.75" customHeight="1" x14ac:dyDescent="0.3">
      <c r="A58" s="17"/>
      <c r="B58" s="41" t="s">
        <v>68</v>
      </c>
      <c r="C58" s="22" t="s">
        <v>60</v>
      </c>
      <c r="D58" s="24">
        <v>1</v>
      </c>
      <c r="E58" s="22" t="s">
        <v>69</v>
      </c>
      <c r="F58" s="25">
        <v>2500000</v>
      </c>
      <c r="G58" s="25">
        <f>D58*F58</f>
        <v>2500000</v>
      </c>
    </row>
    <row r="59" spans="1:11" ht="12.75" customHeight="1" x14ac:dyDescent="0.3">
      <c r="A59" s="17"/>
      <c r="B59" s="27" t="s">
        <v>70</v>
      </c>
      <c r="C59" s="23" t="s">
        <v>71</v>
      </c>
      <c r="D59" s="23">
        <v>80</v>
      </c>
      <c r="E59" s="23" t="s">
        <v>93</v>
      </c>
      <c r="F59" s="25">
        <v>5000</v>
      </c>
      <c r="G59" s="25">
        <f t="shared" ref="G59" si="2">D59*F59</f>
        <v>400000</v>
      </c>
    </row>
    <row r="60" spans="1:11" ht="13.5" customHeight="1" x14ac:dyDescent="0.3">
      <c r="A60" s="17"/>
      <c r="B60" s="99" t="s">
        <v>30</v>
      </c>
      <c r="C60" s="100"/>
      <c r="D60" s="100"/>
      <c r="E60" s="100"/>
      <c r="F60" s="101"/>
      <c r="G60" s="102">
        <f>SUM(G57:G59)</f>
        <v>4400000</v>
      </c>
    </row>
    <row r="61" spans="1:11" ht="12" customHeight="1" x14ac:dyDescent="0.3">
      <c r="A61" s="2"/>
      <c r="B61" s="103"/>
      <c r="C61" s="104"/>
      <c r="D61" s="104"/>
      <c r="E61" s="105"/>
      <c r="F61" s="106"/>
      <c r="G61" s="107"/>
    </row>
    <row r="62" spans="1:11" ht="12" customHeight="1" x14ac:dyDescent="0.3">
      <c r="A62" s="5"/>
      <c r="B62" s="79" t="s">
        <v>31</v>
      </c>
      <c r="C62" s="80"/>
      <c r="D62" s="81"/>
      <c r="E62" s="81"/>
      <c r="F62" s="82"/>
      <c r="G62" s="83"/>
    </row>
    <row r="63" spans="1:11" ht="24" customHeight="1" x14ac:dyDescent="0.3">
      <c r="A63" s="5"/>
      <c r="B63" s="108" t="s">
        <v>32</v>
      </c>
      <c r="C63" s="97" t="s">
        <v>28</v>
      </c>
      <c r="D63" s="97" t="s">
        <v>29</v>
      </c>
      <c r="E63" s="108" t="s">
        <v>17</v>
      </c>
      <c r="F63" s="97" t="s">
        <v>18</v>
      </c>
      <c r="G63" s="108" t="s">
        <v>19</v>
      </c>
    </row>
    <row r="64" spans="1:11" ht="16.5" customHeight="1" x14ac:dyDescent="0.3">
      <c r="A64" s="17"/>
      <c r="B64" s="109" t="s">
        <v>82</v>
      </c>
      <c r="C64" s="23" t="s">
        <v>84</v>
      </c>
      <c r="D64" s="23">
        <v>1</v>
      </c>
      <c r="E64" s="22" t="s">
        <v>96</v>
      </c>
      <c r="F64" s="25">
        <v>500000</v>
      </c>
      <c r="G64" s="25">
        <f>D64*F64</f>
        <v>500000</v>
      </c>
    </row>
    <row r="65" spans="1:9" ht="16.5" customHeight="1" x14ac:dyDescent="0.3">
      <c r="A65" s="17"/>
      <c r="B65" s="109" t="s">
        <v>83</v>
      </c>
      <c r="C65" s="23" t="s">
        <v>84</v>
      </c>
      <c r="D65" s="23">
        <v>0</v>
      </c>
      <c r="E65" s="22" t="s">
        <v>85</v>
      </c>
      <c r="F65" s="25">
        <v>0</v>
      </c>
      <c r="G65" s="25">
        <f t="shared" ref="G65:G68" si="3">D65*F65</f>
        <v>0</v>
      </c>
    </row>
    <row r="66" spans="1:9" ht="16.5" customHeight="1" x14ac:dyDescent="0.3">
      <c r="A66" s="17"/>
      <c r="B66" s="109" t="s">
        <v>86</v>
      </c>
      <c r="C66" s="23" t="s">
        <v>84</v>
      </c>
      <c r="D66" s="23">
        <v>1</v>
      </c>
      <c r="E66" s="22" t="s">
        <v>85</v>
      </c>
      <c r="F66" s="25">
        <v>180000</v>
      </c>
      <c r="G66" s="25">
        <f t="shared" si="3"/>
        <v>180000</v>
      </c>
    </row>
    <row r="67" spans="1:9" ht="16.5" customHeight="1" x14ac:dyDescent="0.3">
      <c r="A67" s="17"/>
      <c r="B67" s="109" t="s">
        <v>89</v>
      </c>
      <c r="C67" s="23" t="s">
        <v>97</v>
      </c>
      <c r="D67" s="23">
        <v>5</v>
      </c>
      <c r="E67" s="22" t="s">
        <v>109</v>
      </c>
      <c r="F67" s="25">
        <v>50000</v>
      </c>
      <c r="G67" s="25">
        <f t="shared" si="3"/>
        <v>250000</v>
      </c>
    </row>
    <row r="68" spans="1:9" ht="16.5" customHeight="1" x14ac:dyDescent="0.3">
      <c r="A68" s="17"/>
      <c r="B68" s="109"/>
      <c r="C68" s="23"/>
      <c r="D68" s="23"/>
      <c r="E68" s="22"/>
      <c r="F68" s="25"/>
      <c r="G68" s="25">
        <f t="shared" si="3"/>
        <v>0</v>
      </c>
    </row>
    <row r="69" spans="1:9" ht="13.5" customHeight="1" x14ac:dyDescent="0.3">
      <c r="A69" s="5"/>
      <c r="B69" s="161" t="s">
        <v>33</v>
      </c>
      <c r="C69" s="162"/>
      <c r="D69" s="162"/>
      <c r="E69" s="163"/>
      <c r="F69" s="164"/>
      <c r="G69" s="165">
        <f>SUM(G64:G68)</f>
        <v>930000</v>
      </c>
      <c r="I69" s="34"/>
    </row>
    <row r="70" spans="1:9" ht="12" customHeight="1" x14ac:dyDescent="0.3">
      <c r="A70" s="2"/>
      <c r="B70" s="115"/>
      <c r="C70" s="115"/>
      <c r="D70" s="115"/>
      <c r="E70" s="115"/>
      <c r="F70" s="116"/>
      <c r="G70" s="117"/>
    </row>
    <row r="71" spans="1:9" ht="12" customHeight="1" x14ac:dyDescent="0.3">
      <c r="A71" s="17"/>
      <c r="B71" s="118" t="s">
        <v>34</v>
      </c>
      <c r="C71" s="119"/>
      <c r="D71" s="119"/>
      <c r="E71" s="119"/>
      <c r="F71" s="119"/>
      <c r="G71" s="120">
        <f>G37+G42+G53+G60+G69</f>
        <v>10531250</v>
      </c>
    </row>
    <row r="72" spans="1:9" ht="12" customHeight="1" x14ac:dyDescent="0.3">
      <c r="A72" s="17"/>
      <c r="B72" s="121" t="s">
        <v>35</v>
      </c>
      <c r="C72" s="122"/>
      <c r="D72" s="122"/>
      <c r="E72" s="122"/>
      <c r="F72" s="122"/>
      <c r="G72" s="123">
        <f>G71*0.05</f>
        <v>526562.5</v>
      </c>
    </row>
    <row r="73" spans="1:9" ht="12" customHeight="1" x14ac:dyDescent="0.3">
      <c r="A73" s="17"/>
      <c r="B73" s="124" t="s">
        <v>36</v>
      </c>
      <c r="C73" s="125"/>
      <c r="D73" s="125"/>
      <c r="E73" s="125"/>
      <c r="F73" s="125"/>
      <c r="G73" s="126">
        <f>G72+G71</f>
        <v>11057812.5</v>
      </c>
    </row>
    <row r="74" spans="1:9" ht="12" customHeight="1" x14ac:dyDescent="0.3">
      <c r="A74" s="17"/>
      <c r="B74" s="121" t="s">
        <v>37</v>
      </c>
      <c r="C74" s="122"/>
      <c r="D74" s="122"/>
      <c r="E74" s="122"/>
      <c r="F74" s="122"/>
      <c r="G74" s="123">
        <f>G12</f>
        <v>16800000</v>
      </c>
    </row>
    <row r="75" spans="1:9" ht="12" customHeight="1" x14ac:dyDescent="0.3">
      <c r="A75" s="17"/>
      <c r="B75" s="127" t="s">
        <v>38</v>
      </c>
      <c r="C75" s="128"/>
      <c r="D75" s="128"/>
      <c r="E75" s="128"/>
      <c r="F75" s="128"/>
      <c r="G75" s="120">
        <f>G74-G73</f>
        <v>5742187.5</v>
      </c>
    </row>
    <row r="76" spans="1:9" ht="12" customHeight="1" x14ac:dyDescent="0.3">
      <c r="A76" s="17"/>
      <c r="B76" s="129" t="s">
        <v>110</v>
      </c>
      <c r="C76" s="130"/>
      <c r="D76" s="130"/>
      <c r="E76" s="130"/>
      <c r="F76" s="130"/>
      <c r="G76" s="131"/>
    </row>
    <row r="77" spans="1:9" ht="12.75" customHeight="1" thickBot="1" x14ac:dyDescent="0.35">
      <c r="A77" s="17"/>
      <c r="B77" s="132"/>
      <c r="C77" s="130"/>
      <c r="D77" s="130"/>
      <c r="E77" s="130"/>
      <c r="F77" s="130"/>
      <c r="G77" s="131"/>
    </row>
    <row r="78" spans="1:9" ht="12" customHeight="1" x14ac:dyDescent="0.3">
      <c r="A78" s="17"/>
      <c r="B78" s="133" t="s">
        <v>111</v>
      </c>
      <c r="C78" s="134"/>
      <c r="D78" s="134"/>
      <c r="E78" s="134"/>
      <c r="F78" s="135"/>
      <c r="G78" s="131"/>
    </row>
    <row r="79" spans="1:9" ht="12" customHeight="1" x14ac:dyDescent="0.3">
      <c r="A79" s="17"/>
      <c r="B79" s="136" t="s">
        <v>39</v>
      </c>
      <c r="C79" s="137"/>
      <c r="D79" s="137"/>
      <c r="E79" s="137"/>
      <c r="F79" s="138"/>
      <c r="G79" s="131"/>
    </row>
    <row r="80" spans="1:9" ht="12" customHeight="1" x14ac:dyDescent="0.3">
      <c r="A80" s="17"/>
      <c r="B80" s="136" t="s">
        <v>40</v>
      </c>
      <c r="C80" s="137"/>
      <c r="D80" s="137"/>
      <c r="E80" s="137"/>
      <c r="F80" s="138"/>
      <c r="G80" s="131"/>
    </row>
    <row r="81" spans="1:9" ht="12" customHeight="1" x14ac:dyDescent="0.3">
      <c r="A81" s="17"/>
      <c r="B81" s="136" t="s">
        <v>41</v>
      </c>
      <c r="C81" s="137"/>
      <c r="D81" s="137"/>
      <c r="E81" s="137"/>
      <c r="F81" s="138"/>
      <c r="G81" s="131"/>
    </row>
    <row r="82" spans="1:9" ht="12" customHeight="1" x14ac:dyDescent="0.3">
      <c r="A82" s="17"/>
      <c r="B82" s="136" t="s">
        <v>42</v>
      </c>
      <c r="C82" s="137"/>
      <c r="D82" s="137"/>
      <c r="E82" s="137"/>
      <c r="F82" s="138"/>
      <c r="G82" s="131"/>
    </row>
    <row r="83" spans="1:9" ht="12" customHeight="1" x14ac:dyDescent="0.3">
      <c r="A83" s="17"/>
      <c r="B83" s="136" t="s">
        <v>43</v>
      </c>
      <c r="C83" s="137"/>
      <c r="D83" s="137"/>
      <c r="E83" s="137"/>
      <c r="F83" s="138"/>
      <c r="G83" s="131"/>
    </row>
    <row r="84" spans="1:9" ht="12.75" customHeight="1" thickBot="1" x14ac:dyDescent="0.35">
      <c r="A84" s="17"/>
      <c r="B84" s="139" t="s">
        <v>44</v>
      </c>
      <c r="C84" s="140"/>
      <c r="D84" s="140"/>
      <c r="E84" s="140"/>
      <c r="F84" s="141"/>
      <c r="G84" s="131"/>
    </row>
    <row r="85" spans="1:9" ht="12.75" customHeight="1" x14ac:dyDescent="0.3">
      <c r="A85" s="17"/>
      <c r="B85" s="132"/>
      <c r="C85" s="137"/>
      <c r="D85" s="137"/>
      <c r="E85" s="137"/>
      <c r="F85" s="137"/>
      <c r="G85" s="131"/>
    </row>
    <row r="86" spans="1:9" ht="15" customHeight="1" thickBot="1" x14ac:dyDescent="0.35">
      <c r="A86" s="17"/>
      <c r="B86" s="331" t="s">
        <v>45</v>
      </c>
      <c r="C86" s="332"/>
      <c r="D86" s="142"/>
      <c r="E86" s="143"/>
      <c r="F86" s="143"/>
      <c r="G86" s="131"/>
    </row>
    <row r="87" spans="1:9" ht="12" customHeight="1" x14ac:dyDescent="0.3">
      <c r="A87" s="17"/>
      <c r="B87" s="144" t="s">
        <v>32</v>
      </c>
      <c r="C87" s="145" t="s">
        <v>46</v>
      </c>
      <c r="D87" s="146" t="s">
        <v>47</v>
      </c>
      <c r="E87" s="143"/>
      <c r="F87" s="143"/>
      <c r="G87" s="131"/>
    </row>
    <row r="88" spans="1:9" ht="12" customHeight="1" x14ac:dyDescent="0.3">
      <c r="A88" s="17"/>
      <c r="B88" s="147" t="s">
        <v>48</v>
      </c>
      <c r="C88" s="148">
        <f>G37</f>
        <v>4465250</v>
      </c>
      <c r="D88" s="149">
        <f>(C88/C94)</f>
        <v>0.40380952380952378</v>
      </c>
      <c r="E88" s="143"/>
      <c r="F88" s="143"/>
      <c r="G88" s="131"/>
    </row>
    <row r="89" spans="1:9" ht="12" customHeight="1" x14ac:dyDescent="0.3">
      <c r="A89" s="17"/>
      <c r="B89" s="147" t="s">
        <v>49</v>
      </c>
      <c r="C89" s="148">
        <f>G42</f>
        <v>0</v>
      </c>
      <c r="D89" s="149">
        <v>0</v>
      </c>
      <c r="E89" s="143"/>
      <c r="F89" s="143"/>
      <c r="G89" s="131"/>
    </row>
    <row r="90" spans="1:9" ht="12" customHeight="1" x14ac:dyDescent="0.3">
      <c r="A90" s="17"/>
      <c r="B90" s="147" t="s">
        <v>50</v>
      </c>
      <c r="C90" s="148">
        <f>G53</f>
        <v>736000</v>
      </c>
      <c r="D90" s="149">
        <f>(C90/C94)</f>
        <v>6.6559276529602945E-2</v>
      </c>
      <c r="E90" s="143"/>
      <c r="F90" s="143"/>
      <c r="G90" s="131"/>
    </row>
    <row r="91" spans="1:9" ht="12" customHeight="1" x14ac:dyDescent="0.3">
      <c r="A91" s="17"/>
      <c r="B91" s="147" t="s">
        <v>27</v>
      </c>
      <c r="C91" s="148">
        <f>G60</f>
        <v>4400000</v>
      </c>
      <c r="D91" s="149">
        <f>(C91/C94)</f>
        <v>0.39790871838349584</v>
      </c>
      <c r="E91" s="143"/>
      <c r="F91" s="143"/>
      <c r="G91" s="131"/>
    </row>
    <row r="92" spans="1:9" ht="12" customHeight="1" x14ac:dyDescent="0.3">
      <c r="A92" s="17"/>
      <c r="B92" s="147" t="s">
        <v>51</v>
      </c>
      <c r="C92" s="150">
        <f>G69</f>
        <v>930000</v>
      </c>
      <c r="D92" s="149">
        <f>(C92/C94)</f>
        <v>8.4103433658329799E-2</v>
      </c>
      <c r="E92" s="151"/>
      <c r="F92" s="151"/>
      <c r="G92" s="131"/>
    </row>
    <row r="93" spans="1:9" ht="12" customHeight="1" x14ac:dyDescent="0.3">
      <c r="A93" s="17"/>
      <c r="B93" s="147" t="s">
        <v>52</v>
      </c>
      <c r="C93" s="150">
        <f>G72</f>
        <v>526562.5</v>
      </c>
      <c r="D93" s="149">
        <f>(C93/C94)</f>
        <v>4.7619047619047616E-2</v>
      </c>
      <c r="E93" s="151"/>
      <c r="F93" s="151"/>
      <c r="G93" s="131"/>
    </row>
    <row r="94" spans="1:9" ht="12.75" customHeight="1" thickBot="1" x14ac:dyDescent="0.35">
      <c r="A94" s="17"/>
      <c r="B94" s="152" t="s">
        <v>53</v>
      </c>
      <c r="C94" s="153">
        <f>SUM(C88:C93)</f>
        <v>11057812.5</v>
      </c>
      <c r="D94" s="154">
        <f>SUM(D88:D93)</f>
        <v>1</v>
      </c>
      <c r="E94" s="151"/>
      <c r="F94" s="151"/>
      <c r="G94" s="131"/>
    </row>
    <row r="95" spans="1:9" ht="12" customHeight="1" x14ac:dyDescent="0.3">
      <c r="A95" s="17"/>
      <c r="B95" s="132"/>
      <c r="C95" s="130"/>
      <c r="D95" s="130"/>
      <c r="E95" s="130"/>
      <c r="F95" s="130"/>
      <c r="G95" s="131"/>
    </row>
    <row r="96" spans="1:9" ht="12.75" customHeight="1" thickBot="1" x14ac:dyDescent="0.35">
      <c r="A96" s="17"/>
      <c r="B96" s="58"/>
      <c r="C96" s="130"/>
      <c r="D96" s="130"/>
      <c r="E96" s="130"/>
      <c r="F96" s="130"/>
      <c r="G96" s="131"/>
      <c r="I96" s="172"/>
    </row>
    <row r="97" spans="1:7" ht="12" customHeight="1" thickBot="1" x14ac:dyDescent="0.35">
      <c r="A97" s="17"/>
      <c r="B97" s="333" t="s">
        <v>57</v>
      </c>
      <c r="C97" s="334"/>
      <c r="D97" s="334"/>
      <c r="E97" s="335"/>
      <c r="F97" s="151"/>
      <c r="G97" s="131"/>
    </row>
    <row r="98" spans="1:7" ht="12" customHeight="1" thickBot="1" x14ac:dyDescent="0.35">
      <c r="A98" s="17"/>
      <c r="B98" s="170"/>
      <c r="C98" s="171" t="s">
        <v>112</v>
      </c>
      <c r="D98" s="171" t="s">
        <v>113</v>
      </c>
      <c r="E98" s="171" t="s">
        <v>114</v>
      </c>
      <c r="F98" s="151"/>
      <c r="G98" s="131"/>
    </row>
    <row r="99" spans="1:7" ht="12" customHeight="1" x14ac:dyDescent="0.3">
      <c r="A99" s="17"/>
      <c r="B99" s="155" t="s">
        <v>145</v>
      </c>
      <c r="C99" s="156">
        <v>26000</v>
      </c>
      <c r="D99" s="157">
        <f>G9</f>
        <v>28000</v>
      </c>
      <c r="E99" s="156">
        <v>30000</v>
      </c>
      <c r="F99" s="158"/>
      <c r="G99" s="159"/>
    </row>
    <row r="100" spans="1:7" ht="12.75" customHeight="1" thickBot="1" x14ac:dyDescent="0.35">
      <c r="A100" s="17"/>
      <c r="B100" s="152" t="s">
        <v>144</v>
      </c>
      <c r="C100" s="153">
        <f>(G73/C99)</f>
        <v>425.30048076923077</v>
      </c>
      <c r="D100" s="153">
        <f>(G73/D99)</f>
        <v>394.921875</v>
      </c>
      <c r="E100" s="160">
        <f>(G73/E99)</f>
        <v>368.59375</v>
      </c>
      <c r="F100" s="158"/>
      <c r="G100" s="159"/>
    </row>
    <row r="101" spans="1:7" ht="15.6" customHeight="1" x14ac:dyDescent="0.3">
      <c r="A101" s="17"/>
      <c r="B101" s="129" t="s">
        <v>54</v>
      </c>
      <c r="C101" s="137"/>
      <c r="D101" s="137"/>
      <c r="E101" s="137"/>
      <c r="F101" s="137"/>
      <c r="G101" s="169"/>
    </row>
  </sheetData>
  <mergeCells count="9">
    <mergeCell ref="B17:G17"/>
    <mergeCell ref="B86:C86"/>
    <mergeCell ref="B97:E97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DD9022-0117-4D8C-BD90-083DC46270A3}">
  <ds:schemaRefs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1030f0af-99cb-42f1-88fc-acec73331192"/>
    <ds:schemaRef ds:uri="c5dbce2d-49dc-4afe-a5b0-d7fb7a901161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A37E084-A4AF-44A2-8C3B-277D438A4D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E9754A-563E-4868-AB57-60F5299F80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Red Globe</vt:lpstr>
      <vt:lpstr>Thompson</vt:lpstr>
      <vt:lpstr>Red Globe junio</vt:lpstr>
      <vt:lpstr>Thomson 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dcterms:created xsi:type="dcterms:W3CDTF">2020-11-27T12:49:26Z</dcterms:created>
  <dcterms:modified xsi:type="dcterms:W3CDTF">2022-06-30T21:39:00Z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