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4" documentId="11_555B7A55EA3573F9A1C17A0128B895428413385A" xr6:coauthVersionLast="47" xr6:coauthVersionMax="47" xr10:uidLastSave="{AEBD7E75-D39D-4126-A6B1-59923D4E0E09}"/>
  <bookViews>
    <workbookView xWindow="0" yWindow="0" windowWidth="20490" windowHeight="7755" xr2:uid="{00000000-000D-0000-FFFF-FFFF00000000}"/>
  </bookViews>
  <sheets>
    <sheet name="VIÑAS" sheetId="1" r:id="rId1"/>
  </sheets>
  <definedNames>
    <definedName name="_xlnm.Print_Area" localSheetId="0">VIÑAS!$A$1:$F$88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F56" i="1" l="1"/>
  <c r="F45" i="1"/>
  <c r="F47" i="1"/>
  <c r="F51" i="1"/>
  <c r="F20" i="1"/>
  <c r="F21" i="1"/>
  <c r="F22" i="1"/>
  <c r="F23" i="1"/>
  <c r="F24" i="1"/>
  <c r="F25" i="1"/>
  <c r="F26" i="1"/>
  <c r="F27" i="1"/>
  <c r="F28" i="1"/>
  <c r="F29" i="1"/>
  <c r="F57" i="1"/>
  <c r="F40" i="1"/>
  <c r="F35" i="1"/>
  <c r="B78" i="1"/>
  <c r="F11" i="1"/>
  <c r="F63" i="1" s="1"/>
  <c r="B79" i="1"/>
  <c r="F58" i="1" l="1"/>
  <c r="B81" i="1" s="1"/>
  <c r="F52" i="1"/>
  <c r="B80" i="1" s="1"/>
  <c r="F30" i="1"/>
  <c r="B77" i="1"/>
  <c r="F60" i="1" l="1"/>
  <c r="F61" i="1" s="1"/>
  <c r="B82" i="1" s="1"/>
  <c r="B83" i="1" s="1"/>
  <c r="F62" i="1" l="1"/>
  <c r="C81" i="1"/>
  <c r="C79" i="1"/>
  <c r="C80" i="1"/>
  <c r="D87" i="1"/>
  <c r="C87" i="1"/>
  <c r="F64" i="1"/>
  <c r="B87" i="1"/>
  <c r="C82" i="1"/>
  <c r="C77" i="1"/>
  <c r="C83" i="1" l="1"/>
</calcChain>
</file>

<file path=xl/sharedStrings.xml><?xml version="1.0" encoding="utf-8"?>
<sst xmlns="http://schemas.openxmlformats.org/spreadsheetml/2006/main" count="152" uniqueCount="113">
  <si>
    <t>RUBRO O CULTIVO</t>
  </si>
  <si>
    <t>Viñas</t>
  </si>
  <si>
    <t>RENDIMIENTO (KG/Há.)</t>
  </si>
  <si>
    <t>VARIEDAD</t>
  </si>
  <si>
    <t>País</t>
  </si>
  <si>
    <t>FECHA ESTIMADA  PRECIO VENTA</t>
  </si>
  <si>
    <t xml:space="preserve">Marzo 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</si>
  <si>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</si>
  <si>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</si>
  <si>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</si>
  <si>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</si>
  <si>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</si>
  <si>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</si>
  <si>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</si>
  <si>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</si>
  <si>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</si>
  <si>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Intermediario</t>
  </si>
  <si>
    <t>COMUNA/LOCALIDAD</t>
  </si>
  <si>
    <t>San Nicolás, Portezuelo, Chillán, Chillán Viejo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</si>
  <si>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</si>
  <si>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</si>
  <si>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</si>
  <si>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</si>
  <si>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</si>
  <si>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</si>
  <si>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</si>
  <si>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</si>
  <si>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</si>
  <si>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</si>
  <si>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</si>
  <si>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</si>
  <si>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herbicidas</t>
  </si>
  <si>
    <t>jh</t>
  </si>
  <si>
    <t>2</t>
  </si>
  <si>
    <t xml:space="preserve">Sept </t>
  </si>
  <si>
    <t>Control maleza</t>
  </si>
  <si>
    <t>1</t>
  </si>
  <si>
    <t>Sept</t>
  </si>
  <si>
    <t>Poda y Amarra</t>
  </si>
  <si>
    <t>12</t>
  </si>
  <si>
    <t xml:space="preserve">Jul </t>
  </si>
  <si>
    <t>Aplicación Azufre (Control Araña)</t>
  </si>
  <si>
    <t>Aplicación Azufre (Control Oidio)</t>
  </si>
  <si>
    <t xml:space="preserve">Oct </t>
  </si>
  <si>
    <t>Desbrote</t>
  </si>
  <si>
    <t>Feb</t>
  </si>
  <si>
    <t>Chapoda</t>
  </si>
  <si>
    <t xml:space="preserve">Mar </t>
  </si>
  <si>
    <t>Fertilización 40%</t>
  </si>
  <si>
    <t>Jun</t>
  </si>
  <si>
    <t>Fertilización 60%</t>
  </si>
  <si>
    <t>Cosecha</t>
  </si>
  <si>
    <t>Abr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</si>
  <si>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</si>
  <si>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</si>
  <si>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</si>
  <si>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</si>
  <si>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</si>
  <si>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</si>
  <si>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</si>
  <si>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</si>
  <si>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</si>
  <si>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</si>
  <si>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</si>
  <si>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Salitre potásico</t>
  </si>
  <si>
    <t>Kg</t>
  </si>
  <si>
    <t>Post - Cosecha</t>
  </si>
  <si>
    <t>FUNGICIDA</t>
  </si>
  <si>
    <t>Azufre Iandia 350</t>
  </si>
  <si>
    <t>kg</t>
  </si>
  <si>
    <t>Post - Floración</t>
  </si>
  <si>
    <t xml:space="preserve">HERBICIDAS </t>
  </si>
  <si>
    <t>Fungicida QUIMETAL Azufre landia 350 25 kg</t>
  </si>
  <si>
    <t>Rango full</t>
  </si>
  <si>
    <t>lt</t>
  </si>
  <si>
    <t>INSECTICIDAS</t>
  </si>
  <si>
    <t>Troya 4EC</t>
  </si>
  <si>
    <t>Post - Cosecha y/o invierno</t>
  </si>
  <si>
    <t>Subtotal Insumos</t>
  </si>
  <si>
    <t>OTROS</t>
  </si>
  <si>
    <t>Item</t>
  </si>
  <si>
    <t>Flete insumos</t>
  </si>
  <si>
    <t xml:space="preserve">unidad </t>
  </si>
  <si>
    <t>Anual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</si>
  <si>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</si>
  <si>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</si>
  <si>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</si>
  <si>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</si>
  <si>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</si>
  <si>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</si>
  <si>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</si>
  <si>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</si>
  <si>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</si>
  <si>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</si>
  <si>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</si>
  <si>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</si>
  <si>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</si>
  <si>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</si>
  <si>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</si>
  <si>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</si>
  <si>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$/KILO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</si>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</sst>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3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24"/>
      <name val="Arial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2" fillId="0" borderId="0" applyFont="0" applyFill="0" applyBorder="0" applyAlignment="0" applyProtection="0"/>
  </cellStyleXfs>
  <cellXfs count="15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10" borderId="5" xfId="0" applyNumberFormat="1" applyFont="1" applyFill="1" applyBorder="1" applyAlignment="1">
      <alignment horizontal="center" vertical="center" wrapText="1"/>
    </xf>
    <xf numFmtId="166" fontId="5" fillId="10" borderId="5" xfId="0" applyNumberFormat="1" applyFont="1" applyFill="1" applyBorder="1" applyAlignment="1">
      <alignment horizontal="center" vertical="center" wrapText="1"/>
    </xf>
    <xf numFmtId="166" fontId="5" fillId="10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left" vertical="center" wrapText="1"/>
    </xf>
    <xf numFmtId="166" fontId="1" fillId="2" borderId="45" xfId="0" applyNumberFormat="1" applyFont="1" applyFill="1" applyBorder="1" applyAlignment="1">
      <alignment vertical="center" wrapText="1"/>
    </xf>
    <xf numFmtId="166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166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7" fillId="10" borderId="45" xfId="0" applyNumberFormat="1" applyFont="1" applyFill="1" applyBorder="1" applyAlignment="1">
      <alignment horizontal="left" vertical="center" wrapText="1"/>
    </xf>
    <xf numFmtId="49" fontId="7" fillId="10" borderId="45" xfId="0" applyNumberFormat="1" applyFont="1" applyFill="1" applyBorder="1" applyAlignment="1">
      <alignment horizontal="center" vertical="center" wrapText="1"/>
    </xf>
    <xf numFmtId="0" fontId="7" fillId="10" borderId="45" xfId="0" applyNumberFormat="1" applyFont="1" applyFill="1" applyBorder="1" applyAlignment="1">
      <alignment horizontal="center" vertical="center" wrapText="1"/>
    </xf>
    <xf numFmtId="166" fontId="7" fillId="10" borderId="45" xfId="0" applyNumberFormat="1" applyFont="1" applyFill="1" applyBorder="1" applyAlignment="1">
      <alignment horizontal="right" vertical="center" wrapText="1"/>
    </xf>
    <xf numFmtId="49" fontId="8" fillId="5" borderId="77" xfId="0" applyNumberFormat="1" applyFont="1" applyFill="1" applyBorder="1" applyAlignment="1">
      <alignment vertical="center" wrapText="1"/>
    </xf>
    <xf numFmtId="0" fontId="1" fillId="2" borderId="77" xfId="0" applyFont="1" applyFill="1" applyBorder="1" applyAlignment="1">
      <alignment horizontal="center" vertical="center" wrapText="1"/>
    </xf>
    <xf numFmtId="3" fontId="1" fillId="2" borderId="77" xfId="0" applyNumberFormat="1" applyFont="1" applyFill="1" applyBorder="1" applyAlignment="1">
      <alignment vertical="center" wrapText="1"/>
    </xf>
    <xf numFmtId="166" fontId="7" fillId="10" borderId="78" xfId="0" applyNumberFormat="1" applyFont="1" applyFill="1" applyBorder="1" applyAlignment="1">
      <alignment horizontal="center" vertical="center" wrapText="1"/>
    </xf>
    <xf numFmtId="166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3" borderId="21" xfId="0" applyNumberFormat="1" applyFont="1" applyFill="1" applyBorder="1" applyAlignment="1">
      <alignment vertical="center" wrapText="1"/>
    </xf>
    <xf numFmtId="166" fontId="2" fillId="5" borderId="21" xfId="0" applyNumberFormat="1" applyFont="1" applyFill="1" applyBorder="1" applyAlignment="1">
      <alignment vertical="center" wrapText="1"/>
    </xf>
    <xf numFmtId="166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6" fillId="8" borderId="23" xfId="0" applyNumberFormat="1" applyFont="1" applyFill="1" applyBorder="1" applyAlignment="1">
      <alignment vertical="center" wrapText="1"/>
    </xf>
    <xf numFmtId="49" fontId="6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6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6" fillId="8" borderId="27" xfId="0" applyNumberFormat="1" applyFont="1" applyFill="1" applyBorder="1" applyAlignment="1">
      <alignment vertical="center" wrapText="1"/>
    </xf>
    <xf numFmtId="9" fontId="6" fillId="8" borderId="29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6" fillId="8" borderId="41" xfId="0" applyNumberFormat="1" applyFont="1" applyFill="1" applyBorder="1" applyAlignment="1">
      <alignment vertical="center" wrapText="1"/>
    </xf>
    <xf numFmtId="0" fontId="6" fillId="7" borderId="17" xfId="0" applyFont="1" applyFill="1" applyBorder="1" applyAlignment="1">
      <alignment vertical="center" wrapText="1"/>
    </xf>
    <xf numFmtId="165" fontId="6" fillId="2" borderId="17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 indent="11"/>
    </xf>
    <xf numFmtId="49" fontId="1" fillId="0" borderId="44" xfId="0" applyNumberFormat="1" applyFont="1" applyFill="1" applyBorder="1" applyAlignment="1">
      <alignment vertical="center" wrapText="1"/>
    </xf>
    <xf numFmtId="49" fontId="1" fillId="0" borderId="44" xfId="0" applyNumberFormat="1" applyFont="1" applyFill="1" applyBorder="1" applyAlignment="1">
      <alignment horizontal="center" vertical="center" wrapText="1"/>
    </xf>
    <xf numFmtId="0" fontId="1" fillId="0" borderId="44" xfId="0" applyNumberFormat="1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left" vertical="center" wrapText="1"/>
    </xf>
    <xf numFmtId="166" fontId="1" fillId="0" borderId="44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166" fontId="1" fillId="0" borderId="5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 applyAlignment="1">
      <alignment horizontal="center" vertical="center" wrapText="1"/>
    </xf>
    <xf numFmtId="49" fontId="1" fillId="0" borderId="45" xfId="0" applyNumberFormat="1" applyFont="1" applyFill="1" applyBorder="1" applyAlignment="1">
      <alignment horizontal="left" vertical="center" wrapText="1"/>
    </xf>
    <xf numFmtId="166" fontId="1" fillId="0" borderId="45" xfId="0" applyNumberFormat="1" applyFont="1" applyFill="1" applyBorder="1" applyAlignment="1">
      <alignment vertical="center" wrapText="1"/>
    </xf>
    <xf numFmtId="1" fontId="1" fillId="0" borderId="45" xfId="0" applyNumberFormat="1" applyFont="1" applyFill="1" applyBorder="1" applyAlignment="1">
      <alignment horizontal="center" vertical="center" wrapText="1"/>
    </xf>
    <xf numFmtId="164" fontId="6" fillId="2" borderId="5" xfId="1" applyFont="1" applyFill="1" applyBorder="1" applyAlignment="1">
      <alignment vertical="center" wrapText="1"/>
    </xf>
    <xf numFmtId="164" fontId="6" fillId="8" borderId="28" xfId="1" applyFont="1" applyFill="1" applyBorder="1" applyAlignment="1">
      <alignment vertical="center" wrapText="1"/>
    </xf>
    <xf numFmtId="164" fontId="6" fillId="8" borderId="42" xfId="1" applyFont="1" applyFill="1" applyBorder="1" applyAlignment="1">
      <alignment vertical="center" wrapText="1"/>
    </xf>
    <xf numFmtId="164" fontId="6" fillId="8" borderId="43" xfId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8" fillId="9" borderId="50" xfId="0" applyNumberFormat="1" applyFont="1" applyFill="1" applyBorder="1" applyAlignment="1">
      <alignment horizontal="center" vertical="center" wrapText="1"/>
    </xf>
    <xf numFmtId="49" fontId="8" fillId="9" borderId="39" xfId="0" applyNumberFormat="1" applyFont="1" applyFill="1" applyBorder="1" applyAlignment="1">
      <alignment horizontal="center" vertical="center" wrapText="1"/>
    </xf>
    <xf numFmtId="49" fontId="8" fillId="9" borderId="51" xfId="0" applyNumberFormat="1" applyFont="1" applyFill="1" applyBorder="1" applyAlignment="1">
      <alignment horizontal="center" vertical="center" wrapText="1"/>
    </xf>
    <xf numFmtId="49" fontId="8" fillId="9" borderId="30" xfId="0" applyNumberFormat="1" applyFont="1" applyFill="1" applyBorder="1" applyAlignment="1">
      <alignment horizontal="center" vertical="center" wrapText="1"/>
    </xf>
    <xf numFmtId="49" fontId="8" fillId="9" borderId="31" xfId="0" applyNumberFormat="1" applyFont="1" applyFill="1" applyBorder="1" applyAlignment="1">
      <alignment horizontal="center" vertical="center" wrapText="1"/>
    </xf>
    <xf numFmtId="49" fontId="8" fillId="9" borderId="32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left" vertical="center" wrapText="1"/>
    </xf>
    <xf numFmtId="49" fontId="6" fillId="0" borderId="48" xfId="0" applyNumberFormat="1" applyFont="1" applyFill="1" applyBorder="1" applyAlignment="1">
      <alignment horizontal="left" vertical="center" wrapText="1"/>
    </xf>
    <xf numFmtId="49" fontId="6" fillId="0" borderId="49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3" fillId="3" borderId="47" xfId="0" applyNumberFormat="1" applyFont="1" applyFill="1" applyBorder="1" applyAlignment="1">
      <alignment horizontal="left" vertical="center" wrapText="1"/>
    </xf>
    <xf numFmtId="49" fontId="3" fillId="3" borderId="48" xfId="0" applyNumberFormat="1" applyFont="1" applyFill="1" applyBorder="1" applyAlignment="1">
      <alignment horizontal="left" vertical="center" wrapText="1"/>
    </xf>
    <xf numFmtId="49" fontId="3" fillId="3" borderId="4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63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6" fillId="0" borderId="71" xfId="0" applyNumberFormat="1" applyFont="1" applyFill="1" applyBorder="1" applyAlignment="1">
      <alignment horizontal="left" vertical="center" wrapText="1"/>
    </xf>
    <xf numFmtId="49" fontId="6" fillId="0" borderId="72" xfId="0" applyNumberFormat="1" applyFont="1" applyFill="1" applyBorder="1" applyAlignment="1">
      <alignment horizontal="left" vertical="center" wrapText="1"/>
    </xf>
    <xf numFmtId="49" fontId="6" fillId="0" borderId="73" xfId="0" applyNumberFormat="1" applyFont="1" applyFill="1" applyBorder="1" applyAlignment="1">
      <alignment horizontal="left" vertical="center" wrapText="1"/>
    </xf>
    <xf numFmtId="49" fontId="6" fillId="0" borderId="75" xfId="0" applyNumberFormat="1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left" vertical="center" wrapText="1"/>
    </xf>
    <xf numFmtId="49" fontId="6" fillId="0" borderId="7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6" fillId="2" borderId="33" xfId="0" applyNumberFormat="1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left" vertical="center" wrapText="1"/>
    </xf>
    <xf numFmtId="49" fontId="6" fillId="2" borderId="35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3" borderId="67" xfId="0" applyNumberFormat="1" applyFont="1" applyFill="1" applyBorder="1" applyAlignment="1">
      <alignment horizontal="left" vertical="center" wrapText="1"/>
    </xf>
    <xf numFmtId="49" fontId="2" fillId="3" borderId="55" xfId="0" applyNumberFormat="1" applyFont="1" applyFill="1" applyBorder="1" applyAlignment="1">
      <alignment horizontal="left" vertical="center" wrapText="1"/>
    </xf>
    <xf numFmtId="49" fontId="2" fillId="3" borderId="5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5" borderId="69" xfId="0" applyNumberFormat="1" applyFont="1" applyFill="1" applyBorder="1" applyAlignment="1">
      <alignment horizontal="left" vertical="center" wrapText="1"/>
    </xf>
    <xf numFmtId="49" fontId="2" fillId="5" borderId="70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1038224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55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8"/>
  <sheetViews>
    <sheetView showGridLines="0" tabSelected="1" topLeftCell="A28" zoomScaleNormal="100" zoomScaleSheetLayoutView="100" workbookViewId="0">
      <selection activeCell="E52" sqref="A52:E52"/>
    </sheetView>
  </sheetViews>
  <sheetFormatPr defaultColWidth="10.85546875" defaultRowHeight="11.25" customHeight="1"/>
  <cols>
    <col min="1" max="1" width="18.7109375" style="2" customWidth="1"/>
    <col min="2" max="2" width="20.285156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01" t="s">
        <v>2</v>
      </c>
      <c r="E8" s="102"/>
      <c r="F8" s="9">
        <v>8000</v>
      </c>
    </row>
    <row r="9" spans="1:6" ht="12.75">
      <c r="A9" s="10" t="s">
        <v>3</v>
      </c>
      <c r="B9" s="7" t="s">
        <v>4</v>
      </c>
      <c r="C9" s="8"/>
      <c r="D9" s="99" t="s">
        <v>5</v>
      </c>
      <c r="E9" s="100"/>
      <c r="F9" s="7" t="s">
        <v>6</v>
      </c>
    </row>
    <row r="10" spans="1:6" ht="12.75">
      <c r="A10" s="10" t="s">
        <v>7</v>
      </c>
      <c r="B10" s="7" t="s">
        <v>8</v>
      </c>
      <c r="C10" s="8"/>
      <c r="D10" s="99" t="s">
        <v>9</v>
      </c>
      <c r="E10" s="100"/>
      <c r="F10" s="44">
        <v>180</v>
      </c>
    </row>
    <row r="11" spans="1:6" ht="11.25" customHeight="1">
      <c r="A11" s="10" t="s">
        <v>10</v>
      </c>
      <c r="B11" s="7" t="s">
        <v>11</v>
      </c>
      <c r="C11" s="8"/>
      <c r="D11" s="103" t="s">
        <v>12</v>
      </c>
      <c r="E11" s="104"/>
      <c r="F11" s="11">
        <f>(F8*F10)</f>
        <v>1440000</v>
      </c>
    </row>
    <row r="12" spans="1:6" ht="12.75">
      <c r="A12" s="10" t="s">
        <v>13</v>
      </c>
      <c r="B12" s="7" t="s">
        <v>14</v>
      </c>
      <c r="C12" s="8"/>
      <c r="D12" s="99" t="s">
        <v>15</v>
      </c>
      <c r="E12" s="100"/>
      <c r="F12" s="7" t="s">
        <v>16</v>
      </c>
    </row>
    <row r="13" spans="1:6" ht="21.75" customHeight="1">
      <c r="A13" s="10" t="s">
        <v>17</v>
      </c>
      <c r="B13" s="12" t="s">
        <v>18</v>
      </c>
      <c r="C13" s="8"/>
      <c r="D13" s="99" t="s">
        <v>19</v>
      </c>
      <c r="E13" s="100"/>
      <c r="F13" s="7" t="s">
        <v>6</v>
      </c>
    </row>
    <row r="14" spans="1:6" ht="12.75">
      <c r="A14" s="10" t="s">
        <v>20</v>
      </c>
      <c r="B14" s="13">
        <v>44197</v>
      </c>
      <c r="C14" s="8"/>
      <c r="D14" s="99" t="s">
        <v>21</v>
      </c>
      <c r="E14" s="100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12" t="s">
        <v>23</v>
      </c>
      <c r="B16" s="113"/>
      <c r="C16" s="113"/>
      <c r="D16" s="113"/>
      <c r="E16" s="113"/>
      <c r="F16" s="113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17" t="s">
        <v>24</v>
      </c>
      <c r="B18" s="118"/>
      <c r="C18" s="118"/>
      <c r="D18" s="118"/>
      <c r="E18" s="118"/>
      <c r="F18" s="119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" customHeight="1">
      <c r="A20" s="22" t="s">
        <v>31</v>
      </c>
      <c r="B20" s="23" t="s">
        <v>32</v>
      </c>
      <c r="C20" s="23" t="s">
        <v>33</v>
      </c>
      <c r="D20" s="22" t="s">
        <v>34</v>
      </c>
      <c r="E20" s="24">
        <v>20000</v>
      </c>
      <c r="F20" s="25">
        <f>C20*E20</f>
        <v>40000</v>
      </c>
    </row>
    <row r="21" spans="1:6" ht="12.75">
      <c r="A21" s="22" t="s">
        <v>35</v>
      </c>
      <c r="B21" s="23" t="s">
        <v>32</v>
      </c>
      <c r="C21" s="23" t="s">
        <v>36</v>
      </c>
      <c r="D21" s="22" t="s">
        <v>37</v>
      </c>
      <c r="E21" s="24">
        <v>20000</v>
      </c>
      <c r="F21" s="25">
        <f t="shared" ref="F21:F29" si="0">C21*E21</f>
        <v>20000</v>
      </c>
    </row>
    <row r="22" spans="1:6" ht="12.75">
      <c r="A22" s="22" t="s">
        <v>38</v>
      </c>
      <c r="B22" s="23" t="s">
        <v>32</v>
      </c>
      <c r="C22" s="23" t="s">
        <v>39</v>
      </c>
      <c r="D22" s="22" t="s">
        <v>40</v>
      </c>
      <c r="E22" s="24">
        <v>15000</v>
      </c>
      <c r="F22" s="25">
        <f t="shared" si="0"/>
        <v>180000</v>
      </c>
    </row>
    <row r="23" spans="1:6" ht="25.5">
      <c r="A23" s="22" t="s">
        <v>41</v>
      </c>
      <c r="B23" s="23" t="s">
        <v>32</v>
      </c>
      <c r="C23" s="23" t="s">
        <v>36</v>
      </c>
      <c r="D23" s="22" t="s">
        <v>37</v>
      </c>
      <c r="E23" s="24">
        <v>15000</v>
      </c>
      <c r="F23" s="25">
        <f t="shared" si="0"/>
        <v>15000</v>
      </c>
    </row>
    <row r="24" spans="1:6" ht="25.5">
      <c r="A24" s="22" t="s">
        <v>42</v>
      </c>
      <c r="B24" s="23" t="s">
        <v>32</v>
      </c>
      <c r="C24" s="23" t="s">
        <v>36</v>
      </c>
      <c r="D24" s="22" t="s">
        <v>43</v>
      </c>
      <c r="E24" s="24">
        <v>15000</v>
      </c>
      <c r="F24" s="25">
        <f t="shared" si="0"/>
        <v>15000</v>
      </c>
    </row>
    <row r="25" spans="1:6" ht="12.75">
      <c r="A25" s="26" t="s">
        <v>44</v>
      </c>
      <c r="B25" s="23" t="s">
        <v>32</v>
      </c>
      <c r="C25" s="27">
        <v>4</v>
      </c>
      <c r="D25" s="26" t="s">
        <v>45</v>
      </c>
      <c r="E25" s="24">
        <v>15000</v>
      </c>
      <c r="F25" s="25">
        <f t="shared" si="0"/>
        <v>60000</v>
      </c>
    </row>
    <row r="26" spans="1:6" ht="12.75">
      <c r="A26" s="26" t="s">
        <v>46</v>
      </c>
      <c r="B26" s="23" t="s">
        <v>32</v>
      </c>
      <c r="C26" s="27">
        <v>1</v>
      </c>
      <c r="D26" s="26" t="s">
        <v>47</v>
      </c>
      <c r="E26" s="24">
        <v>20000</v>
      </c>
      <c r="F26" s="25">
        <f t="shared" si="0"/>
        <v>20000</v>
      </c>
    </row>
    <row r="27" spans="1:6" ht="12.75">
      <c r="A27" s="26" t="s">
        <v>48</v>
      </c>
      <c r="B27" s="23" t="s">
        <v>32</v>
      </c>
      <c r="C27" s="27">
        <v>1</v>
      </c>
      <c r="D27" s="26" t="s">
        <v>49</v>
      </c>
      <c r="E27" s="24">
        <v>20000</v>
      </c>
      <c r="F27" s="25">
        <f t="shared" si="0"/>
        <v>20000</v>
      </c>
    </row>
    <row r="28" spans="1:6" ht="12.75">
      <c r="A28" s="26" t="s">
        <v>50</v>
      </c>
      <c r="B28" s="23" t="s">
        <v>32</v>
      </c>
      <c r="C28" s="27">
        <v>1</v>
      </c>
      <c r="D28" s="26" t="s">
        <v>37</v>
      </c>
      <c r="E28" s="24">
        <v>20000</v>
      </c>
      <c r="F28" s="25">
        <f t="shared" si="0"/>
        <v>20000</v>
      </c>
    </row>
    <row r="29" spans="1:6" ht="12.75">
      <c r="A29" s="26" t="s">
        <v>51</v>
      </c>
      <c r="B29" s="23" t="s">
        <v>32</v>
      </c>
      <c r="C29" s="27">
        <v>10</v>
      </c>
      <c r="D29" s="26" t="s">
        <v>52</v>
      </c>
      <c r="E29" s="24">
        <v>20000</v>
      </c>
      <c r="F29" s="25">
        <f t="shared" si="0"/>
        <v>200000</v>
      </c>
    </row>
    <row r="30" spans="1:6" ht="12.75" customHeight="1">
      <c r="A30" s="120" t="s">
        <v>53</v>
      </c>
      <c r="B30" s="121"/>
      <c r="C30" s="121"/>
      <c r="D30" s="121"/>
      <c r="E30" s="122"/>
      <c r="F30" s="29">
        <f>SUM(F20:F29)</f>
        <v>590000</v>
      </c>
    </row>
    <row r="31" spans="1:6" ht="12" customHeight="1">
      <c r="A31" s="18"/>
      <c r="B31" s="20"/>
      <c r="C31" s="20"/>
      <c r="D31" s="20"/>
      <c r="E31" s="30"/>
      <c r="F31" s="30"/>
    </row>
    <row r="32" spans="1:6" ht="12" customHeight="1">
      <c r="A32" s="129" t="s">
        <v>54</v>
      </c>
      <c r="B32" s="130"/>
      <c r="C32" s="130"/>
      <c r="D32" s="130"/>
      <c r="E32" s="130"/>
      <c r="F32" s="131"/>
    </row>
    <row r="33" spans="1:10" ht="24" customHeight="1">
      <c r="A33" s="31" t="s">
        <v>25</v>
      </c>
      <c r="B33" s="31" t="s">
        <v>26</v>
      </c>
      <c r="C33" s="31" t="s">
        <v>27</v>
      </c>
      <c r="D33" s="31" t="s">
        <v>28</v>
      </c>
      <c r="E33" s="31" t="s">
        <v>29</v>
      </c>
      <c r="F33" s="31" t="s">
        <v>30</v>
      </c>
    </row>
    <row r="34" spans="1:10" ht="12.75">
      <c r="A34" s="32" t="s">
        <v>55</v>
      </c>
      <c r="B34" s="33"/>
      <c r="C34" s="33"/>
      <c r="D34" s="34"/>
      <c r="E34" s="35"/>
      <c r="F34" s="35"/>
    </row>
    <row r="35" spans="1:10" ht="12" customHeight="1">
      <c r="A35" s="123" t="s">
        <v>56</v>
      </c>
      <c r="B35" s="124"/>
      <c r="C35" s="124"/>
      <c r="D35" s="124"/>
      <c r="E35" s="125"/>
      <c r="F35" s="36">
        <f>SUM(F34:F34)</f>
        <v>0</v>
      </c>
    </row>
    <row r="36" spans="1:10" ht="12" customHeight="1">
      <c r="A36" s="37"/>
      <c r="B36" s="38"/>
      <c r="C36" s="38"/>
      <c r="D36" s="38"/>
      <c r="E36" s="39"/>
      <c r="F36" s="39"/>
    </row>
    <row r="37" spans="1:10" ht="12" customHeight="1">
      <c r="A37" s="129" t="s">
        <v>57</v>
      </c>
      <c r="B37" s="130"/>
      <c r="C37" s="130"/>
      <c r="D37" s="130"/>
      <c r="E37" s="130"/>
      <c r="F37" s="131"/>
    </row>
    <row r="38" spans="1:10" ht="24" customHeight="1">
      <c r="A38" s="40" t="s">
        <v>25</v>
      </c>
      <c r="B38" s="40" t="s">
        <v>26</v>
      </c>
      <c r="C38" s="40" t="s">
        <v>27</v>
      </c>
      <c r="D38" s="40" t="s">
        <v>28</v>
      </c>
      <c r="E38" s="40" t="s">
        <v>29</v>
      </c>
      <c r="F38" s="40" t="s">
        <v>30</v>
      </c>
    </row>
    <row r="39" spans="1:10" ht="12.75" customHeight="1">
      <c r="A39" s="41" t="s">
        <v>55</v>
      </c>
      <c r="B39" s="28"/>
      <c r="C39" s="27"/>
      <c r="D39" s="26"/>
      <c r="E39" s="11"/>
      <c r="F39" s="11"/>
    </row>
    <row r="40" spans="1:10" ht="12.75">
      <c r="A40" s="126" t="s">
        <v>58</v>
      </c>
      <c r="B40" s="127"/>
      <c r="C40" s="127"/>
      <c r="D40" s="127"/>
      <c r="E40" s="128"/>
      <c r="F40" s="42">
        <f>SUM(F39:F39)</f>
        <v>0</v>
      </c>
    </row>
    <row r="41" spans="1:10" ht="12" customHeight="1">
      <c r="A41" s="37"/>
      <c r="B41" s="38"/>
      <c r="C41" s="38"/>
      <c r="D41" s="38"/>
      <c r="E41" s="39"/>
      <c r="F41" s="39"/>
    </row>
    <row r="42" spans="1:10" ht="12" customHeight="1">
      <c r="A42" s="129" t="s">
        <v>59</v>
      </c>
      <c r="B42" s="130"/>
      <c r="C42" s="130"/>
      <c r="D42" s="130"/>
      <c r="E42" s="130"/>
      <c r="F42" s="131"/>
    </row>
    <row r="43" spans="1:10" ht="24" customHeight="1">
      <c r="A43" s="40" t="s">
        <v>60</v>
      </c>
      <c r="B43" s="40" t="s">
        <v>61</v>
      </c>
      <c r="C43" s="40" t="s">
        <v>62</v>
      </c>
      <c r="D43" s="40" t="s">
        <v>28</v>
      </c>
      <c r="E43" s="40" t="s">
        <v>29</v>
      </c>
      <c r="F43" s="40" t="s">
        <v>30</v>
      </c>
      <c r="J43" s="43"/>
    </row>
    <row r="44" spans="1:10" ht="12.75" customHeight="1">
      <c r="A44" s="114" t="s">
        <v>63</v>
      </c>
      <c r="B44" s="115"/>
      <c r="C44" s="115"/>
      <c r="D44" s="115"/>
      <c r="E44" s="115"/>
      <c r="F44" s="116"/>
    </row>
    <row r="45" spans="1:10" ht="12.75">
      <c r="A45" s="79" t="s">
        <v>64</v>
      </c>
      <c r="B45" s="80" t="s">
        <v>65</v>
      </c>
      <c r="C45" s="81">
        <v>300</v>
      </c>
      <c r="D45" s="82" t="s">
        <v>66</v>
      </c>
      <c r="E45" s="83">
        <v>1360</v>
      </c>
      <c r="F45" s="83">
        <f>(C45*E45)</f>
        <v>408000</v>
      </c>
    </row>
    <row r="46" spans="1:10" ht="12.75">
      <c r="A46" s="114" t="s">
        <v>67</v>
      </c>
      <c r="B46" s="115"/>
      <c r="C46" s="115"/>
      <c r="D46" s="115"/>
      <c r="E46" s="115"/>
      <c r="F46" s="116"/>
    </row>
    <row r="47" spans="1:10" ht="12.75" customHeight="1">
      <c r="A47" s="84" t="s">
        <v>68</v>
      </c>
      <c r="B47" s="85" t="s">
        <v>69</v>
      </c>
      <c r="C47" s="86">
        <v>75</v>
      </c>
      <c r="D47" s="87" t="s">
        <v>70</v>
      </c>
      <c r="E47" s="88">
        <v>1100</v>
      </c>
      <c r="F47" s="83">
        <f>(C47*E47)</f>
        <v>82500</v>
      </c>
    </row>
    <row r="48" spans="1:10" ht="12.75" customHeight="1">
      <c r="A48" s="132" t="s">
        <v>71</v>
      </c>
      <c r="B48" s="133"/>
      <c r="C48" s="133"/>
      <c r="D48" s="133"/>
      <c r="E48" s="133"/>
      <c r="F48" s="134"/>
      <c r="H48" s="78" t="s">
        <v>72</v>
      </c>
    </row>
    <row r="49" spans="1:6" ht="12.75">
      <c r="A49" s="89" t="s">
        <v>73</v>
      </c>
      <c r="B49" s="90" t="s">
        <v>74</v>
      </c>
      <c r="C49" s="91">
        <v>2.5</v>
      </c>
      <c r="D49" s="92" t="s">
        <v>66</v>
      </c>
      <c r="E49" s="93">
        <v>19990</v>
      </c>
      <c r="F49" s="93">
        <f>E49*C49</f>
        <v>49975</v>
      </c>
    </row>
    <row r="50" spans="1:6" ht="12.75" customHeight="1">
      <c r="A50" s="135" t="s">
        <v>75</v>
      </c>
      <c r="B50" s="136"/>
      <c r="C50" s="136"/>
      <c r="D50" s="136"/>
      <c r="E50" s="136"/>
      <c r="F50" s="137"/>
    </row>
    <row r="51" spans="1:6" ht="24.75">
      <c r="A51" s="89" t="s">
        <v>76</v>
      </c>
      <c r="B51" s="90" t="s">
        <v>74</v>
      </c>
      <c r="C51" s="94">
        <v>1</v>
      </c>
      <c r="D51" s="89" t="s">
        <v>77</v>
      </c>
      <c r="E51" s="93">
        <v>20000</v>
      </c>
      <c r="F51" s="93">
        <f>C51*E51</f>
        <v>20000</v>
      </c>
    </row>
    <row r="52" spans="1:6" ht="13.5" customHeight="1">
      <c r="A52" s="123" t="s">
        <v>78</v>
      </c>
      <c r="B52" s="124"/>
      <c r="C52" s="124"/>
      <c r="D52" s="124"/>
      <c r="E52" s="125"/>
      <c r="F52" s="36">
        <f>F45+F47+F49+F51</f>
        <v>560475</v>
      </c>
    </row>
    <row r="53" spans="1:6" ht="12" customHeight="1">
      <c r="A53" s="37"/>
      <c r="B53" s="38"/>
      <c r="C53" s="38"/>
      <c r="D53" s="45"/>
      <c r="E53" s="39"/>
      <c r="F53" s="39"/>
    </row>
    <row r="54" spans="1:6" ht="12" customHeight="1">
      <c r="A54" s="129" t="s">
        <v>79</v>
      </c>
      <c r="B54" s="130"/>
      <c r="C54" s="130"/>
      <c r="D54" s="130"/>
      <c r="E54" s="130"/>
      <c r="F54" s="131"/>
    </row>
    <row r="55" spans="1:6" ht="24" customHeight="1">
      <c r="A55" s="31" t="s">
        <v>80</v>
      </c>
      <c r="B55" s="31" t="s">
        <v>61</v>
      </c>
      <c r="C55" s="31" t="s">
        <v>62</v>
      </c>
      <c r="D55" s="31" t="s">
        <v>28</v>
      </c>
      <c r="E55" s="31" t="s">
        <v>29</v>
      </c>
      <c r="F55" s="31" t="s">
        <v>30</v>
      </c>
    </row>
    <row r="56" spans="1:6" ht="12.75">
      <c r="A56" s="46" t="s">
        <v>81</v>
      </c>
      <c r="B56" s="47" t="s">
        <v>82</v>
      </c>
      <c r="C56" s="48">
        <v>1</v>
      </c>
      <c r="D56" s="46" t="s">
        <v>83</v>
      </c>
      <c r="E56" s="49">
        <v>30000</v>
      </c>
      <c r="F56" s="49">
        <f>C56*E56</f>
        <v>30000</v>
      </c>
    </row>
    <row r="57" spans="1:6" ht="19.5" customHeight="1">
      <c r="A57" s="50" t="s">
        <v>84</v>
      </c>
      <c r="B57" s="51"/>
      <c r="C57" s="52"/>
      <c r="D57" s="51"/>
      <c r="E57" s="53"/>
      <c r="F57" s="49">
        <f t="shared" ref="F57" si="1">C57*E57</f>
        <v>0</v>
      </c>
    </row>
    <row r="58" spans="1:6" ht="13.5" customHeight="1">
      <c r="A58" s="123" t="s">
        <v>85</v>
      </c>
      <c r="B58" s="124"/>
      <c r="C58" s="124"/>
      <c r="D58" s="124"/>
      <c r="E58" s="125"/>
      <c r="F58" s="54">
        <f>SUM(F56:F57)</f>
        <v>30000</v>
      </c>
    </row>
    <row r="59" spans="1:6" ht="12" customHeight="1">
      <c r="A59" s="55"/>
      <c r="B59" s="55"/>
      <c r="C59" s="55"/>
      <c r="D59" s="55"/>
      <c r="E59" s="56"/>
      <c r="F59" s="56"/>
    </row>
    <row r="60" spans="1:6" ht="12.75">
      <c r="A60" s="147" t="s">
        <v>86</v>
      </c>
      <c r="B60" s="148"/>
      <c r="C60" s="148"/>
      <c r="D60" s="148"/>
      <c r="E60" s="149"/>
      <c r="F60" s="57">
        <f>F30+F40+F52+F58</f>
        <v>1180475</v>
      </c>
    </row>
    <row r="61" spans="1:6" ht="12" customHeight="1">
      <c r="A61" s="150" t="s">
        <v>87</v>
      </c>
      <c r="B61" s="151"/>
      <c r="C61" s="151"/>
      <c r="D61" s="151"/>
      <c r="E61" s="152"/>
      <c r="F61" s="58">
        <f>F60*0.05</f>
        <v>59023.75</v>
      </c>
    </row>
    <row r="62" spans="1:6" ht="12" customHeight="1">
      <c r="A62" s="153" t="s">
        <v>88</v>
      </c>
      <c r="B62" s="154"/>
      <c r="C62" s="154"/>
      <c r="D62" s="154"/>
      <c r="E62" s="155"/>
      <c r="F62" s="59">
        <f>F61+F60</f>
        <v>1239498.75</v>
      </c>
    </row>
    <row r="63" spans="1:6" ht="12" customHeight="1">
      <c r="A63" s="150" t="s">
        <v>89</v>
      </c>
      <c r="B63" s="151"/>
      <c r="C63" s="151"/>
      <c r="D63" s="151"/>
      <c r="E63" s="152"/>
      <c r="F63" s="58">
        <f>F11</f>
        <v>1440000</v>
      </c>
    </row>
    <row r="64" spans="1:6" ht="12.75">
      <c r="A64" s="156" t="s">
        <v>90</v>
      </c>
      <c r="B64" s="157"/>
      <c r="C64" s="157"/>
      <c r="D64" s="157"/>
      <c r="E64" s="158"/>
      <c r="F64" s="60">
        <f>F63-F62</f>
        <v>200501.25</v>
      </c>
    </row>
    <row r="65" spans="1:6" ht="12" customHeight="1">
      <c r="A65" s="61" t="s">
        <v>91</v>
      </c>
      <c r="B65" s="62"/>
      <c r="C65" s="62"/>
      <c r="D65" s="62"/>
      <c r="E65" s="62"/>
      <c r="F65" s="63"/>
    </row>
    <row r="66" spans="1:6" ht="12.75" customHeight="1" thickBot="1">
      <c r="A66" s="64"/>
      <c r="B66" s="62"/>
      <c r="C66" s="62"/>
      <c r="D66" s="62"/>
      <c r="E66" s="62"/>
      <c r="F66" s="63"/>
    </row>
    <row r="67" spans="1:6" ht="15" customHeight="1">
      <c r="A67" s="144" t="s">
        <v>92</v>
      </c>
      <c r="B67" s="145"/>
      <c r="C67" s="145"/>
      <c r="D67" s="145"/>
      <c r="E67" s="146"/>
      <c r="F67" s="63"/>
    </row>
    <row r="68" spans="1:6" ht="12.75">
      <c r="A68" s="138" t="s">
        <v>93</v>
      </c>
      <c r="B68" s="139"/>
      <c r="C68" s="139"/>
      <c r="D68" s="139"/>
      <c r="E68" s="140"/>
      <c r="F68" s="63"/>
    </row>
    <row r="69" spans="1:6" ht="12.75">
      <c r="A69" s="138" t="s">
        <v>94</v>
      </c>
      <c r="B69" s="139"/>
      <c r="C69" s="139"/>
      <c r="D69" s="139"/>
      <c r="E69" s="140"/>
      <c r="F69" s="63"/>
    </row>
    <row r="70" spans="1:6" ht="12.75">
      <c r="A70" s="138" t="s">
        <v>95</v>
      </c>
      <c r="B70" s="139"/>
      <c r="C70" s="139"/>
      <c r="D70" s="139"/>
      <c r="E70" s="140"/>
      <c r="F70" s="63"/>
    </row>
    <row r="71" spans="1:6" ht="12.75">
      <c r="A71" s="138" t="s">
        <v>96</v>
      </c>
      <c r="B71" s="139"/>
      <c r="C71" s="139"/>
      <c r="D71" s="139"/>
      <c r="E71" s="140"/>
      <c r="F71" s="63"/>
    </row>
    <row r="72" spans="1:6" ht="12.75">
      <c r="A72" s="138" t="s">
        <v>97</v>
      </c>
      <c r="B72" s="139"/>
      <c r="C72" s="139"/>
      <c r="D72" s="139"/>
      <c r="E72" s="140"/>
      <c r="F72" s="63"/>
    </row>
    <row r="73" spans="1:6" ht="13.5" thickBot="1">
      <c r="A73" s="141" t="s">
        <v>98</v>
      </c>
      <c r="B73" s="142"/>
      <c r="C73" s="142"/>
      <c r="D73" s="142"/>
      <c r="E73" s="143"/>
      <c r="F73" s="63"/>
    </row>
    <row r="74" spans="1:6" ht="12.75" customHeight="1">
      <c r="A74" s="64"/>
      <c r="B74" s="64"/>
      <c r="C74" s="64"/>
      <c r="D74" s="64"/>
      <c r="E74" s="64"/>
      <c r="F74" s="63"/>
    </row>
    <row r="75" spans="1:6" ht="15" customHeight="1" thickBot="1">
      <c r="A75" s="109" t="s">
        <v>99</v>
      </c>
      <c r="B75" s="110"/>
      <c r="C75" s="111"/>
      <c r="D75" s="65"/>
      <c r="E75" s="65"/>
      <c r="F75" s="63"/>
    </row>
    <row r="76" spans="1:6" ht="12" customHeight="1">
      <c r="A76" s="66" t="s">
        <v>80</v>
      </c>
      <c r="B76" s="67" t="s">
        <v>100</v>
      </c>
      <c r="C76" s="68" t="s">
        <v>101</v>
      </c>
      <c r="D76" s="65"/>
      <c r="E76" s="65"/>
      <c r="F76" s="63"/>
    </row>
    <row r="77" spans="1:6" ht="12" customHeight="1">
      <c r="A77" s="69" t="s">
        <v>102</v>
      </c>
      <c r="B77" s="95">
        <f>F30</f>
        <v>590000</v>
      </c>
      <c r="C77" s="70">
        <f>(B77/B83)</f>
        <v>0.47599886647727557</v>
      </c>
      <c r="D77" s="65"/>
      <c r="E77" s="65"/>
      <c r="F77" s="63" t="s">
        <v>103</v>
      </c>
    </row>
    <row r="78" spans="1:6" ht="12" customHeight="1">
      <c r="A78" s="69" t="s">
        <v>104</v>
      </c>
      <c r="B78" s="95">
        <f>F35</f>
        <v>0</v>
      </c>
      <c r="C78" s="70">
        <v>0</v>
      </c>
      <c r="D78" s="65"/>
      <c r="E78" s="65"/>
      <c r="F78" s="63"/>
    </row>
    <row r="79" spans="1:6" ht="12" customHeight="1">
      <c r="A79" s="69" t="s">
        <v>105</v>
      </c>
      <c r="B79" s="95">
        <f>F40</f>
        <v>0</v>
      </c>
      <c r="C79" s="70">
        <f>(B79/B83)</f>
        <v>0</v>
      </c>
      <c r="D79" s="65"/>
      <c r="E79" s="65"/>
      <c r="F79" s="63"/>
    </row>
    <row r="80" spans="1:6" ht="12" customHeight="1">
      <c r="A80" s="69" t="s">
        <v>60</v>
      </c>
      <c r="B80" s="95">
        <f>F52</f>
        <v>560475</v>
      </c>
      <c r="C80" s="70">
        <f>(B80/B83)</f>
        <v>0.452178753709917</v>
      </c>
      <c r="D80" s="65"/>
      <c r="E80" s="65"/>
      <c r="F80" s="63"/>
    </row>
    <row r="81" spans="1:6" ht="12" customHeight="1">
      <c r="A81" s="69" t="s">
        <v>106</v>
      </c>
      <c r="B81" s="95">
        <f>F58</f>
        <v>30000</v>
      </c>
      <c r="C81" s="70">
        <f>(B81/B83)</f>
        <v>2.4203332193759777E-2</v>
      </c>
      <c r="D81" s="71"/>
      <c r="E81" s="71"/>
      <c r="F81" s="63"/>
    </row>
    <row r="82" spans="1:6" ht="12" customHeight="1">
      <c r="A82" s="69" t="s">
        <v>107</v>
      </c>
      <c r="B82" s="95">
        <f>F61</f>
        <v>59023.75</v>
      </c>
      <c r="C82" s="70">
        <f>(B82/B83)</f>
        <v>4.7619047619047616E-2</v>
      </c>
      <c r="D82" s="71"/>
      <c r="E82" s="71"/>
      <c r="F82" s="63"/>
    </row>
    <row r="83" spans="1:6" ht="12.75" customHeight="1" thickBot="1">
      <c r="A83" s="72" t="s">
        <v>108</v>
      </c>
      <c r="B83" s="96">
        <f>SUM(B77:B82)</f>
        <v>1239498.75</v>
      </c>
      <c r="C83" s="73">
        <f>SUM(C77:C82)</f>
        <v>1</v>
      </c>
      <c r="D83" s="71"/>
      <c r="E83" s="71"/>
      <c r="F83" s="63"/>
    </row>
    <row r="84" spans="1:6" ht="12" customHeight="1">
      <c r="A84" s="64"/>
      <c r="B84" s="62"/>
      <c r="C84" s="62"/>
      <c r="D84" s="62"/>
      <c r="E84" s="62"/>
      <c r="F84" s="63"/>
    </row>
    <row r="85" spans="1:6" ht="15.75" customHeight="1" thickBot="1">
      <c r="A85" s="106" t="s">
        <v>109</v>
      </c>
      <c r="B85" s="107"/>
      <c r="C85" s="107"/>
      <c r="D85" s="108"/>
      <c r="E85" s="74"/>
      <c r="F85" s="63"/>
    </row>
    <row r="86" spans="1:6" ht="12.75">
      <c r="A86" s="75" t="s">
        <v>110</v>
      </c>
      <c r="B86" s="97">
        <v>7000</v>
      </c>
      <c r="C86" s="97">
        <v>7500</v>
      </c>
      <c r="D86" s="98">
        <v>8000</v>
      </c>
      <c r="E86" s="76"/>
      <c r="F86" s="77"/>
    </row>
    <row r="87" spans="1:6" ht="13.5" thickBot="1">
      <c r="A87" s="72" t="s">
        <v>111</v>
      </c>
      <c r="B87" s="96">
        <f>F62/B86</f>
        <v>177.07124999999999</v>
      </c>
      <c r="C87" s="96">
        <f>F62/C86</f>
        <v>165.26650000000001</v>
      </c>
      <c r="D87" s="96">
        <f>F62/D86</f>
        <v>154.93734375</v>
      </c>
      <c r="E87" s="76"/>
      <c r="F87" s="77"/>
    </row>
    <row r="88" spans="1:6" ht="12.75">
      <c r="A88" s="105" t="s">
        <v>112</v>
      </c>
      <c r="B88" s="105"/>
      <c r="C88" s="105"/>
      <c r="D88" s="105"/>
      <c r="E88" s="64"/>
      <c r="F88" s="64"/>
    </row>
  </sheetData>
  <mergeCells count="37">
    <mergeCell ref="A46:F46"/>
    <mergeCell ref="A71:E71"/>
    <mergeCell ref="A72:E72"/>
    <mergeCell ref="A73:E73"/>
    <mergeCell ref="A67:E67"/>
    <mergeCell ref="A68:E68"/>
    <mergeCell ref="A69:E69"/>
    <mergeCell ref="A70:E70"/>
    <mergeCell ref="A52:E52"/>
    <mergeCell ref="A54:F54"/>
    <mergeCell ref="A58:E58"/>
    <mergeCell ref="A60:E60"/>
    <mergeCell ref="A61:E61"/>
    <mergeCell ref="A62:E62"/>
    <mergeCell ref="A64:E64"/>
    <mergeCell ref="A63:E63"/>
    <mergeCell ref="A88:D88"/>
    <mergeCell ref="A85:D85"/>
    <mergeCell ref="A75:C75"/>
    <mergeCell ref="D12:E12"/>
    <mergeCell ref="D10:E10"/>
    <mergeCell ref="A16:F16"/>
    <mergeCell ref="A44:F44"/>
    <mergeCell ref="A18:F18"/>
    <mergeCell ref="A30:E30"/>
    <mergeCell ref="A35:E35"/>
    <mergeCell ref="A40:E40"/>
    <mergeCell ref="A37:F37"/>
    <mergeCell ref="A32:F32"/>
    <mergeCell ref="A42:F42"/>
    <mergeCell ref="A48:F48"/>
    <mergeCell ref="A50:F50"/>
    <mergeCell ref="D9:E9"/>
    <mergeCell ref="D8:E8"/>
    <mergeCell ref="D13:E13"/>
    <mergeCell ref="D11:E11"/>
    <mergeCell ref="D14:E14"/>
  </mergeCells>
  <printOptions horizontalCentered="1"/>
  <pageMargins left="0.74803149606299213" right="0.74803149606299213" top="0.98425196850393704" bottom="0.98425196850393704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2022-06-27T23:41:52Z</dcterms:modified>
  <cp:category/>
  <cp:contentStatus/>
</cp:coreProperties>
</file>