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05DDB845FBDDD73FDE2CC25F5BF77D8FBC8892BC" xr6:coauthVersionLast="47" xr6:coauthVersionMax="47" xr10:uidLastSave="{00000000-0000-0000-0000-000000000000}"/>
  <bookViews>
    <workbookView xWindow="0" yWindow="0" windowWidth="14595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52" i="1" l="1"/>
  <c r="G50" i="1"/>
  <c r="G51" i="1"/>
  <c r="G43" i="1"/>
  <c r="G44" i="1"/>
  <c r="G45" i="1"/>
  <c r="C78" i="1" l="1"/>
  <c r="G35" i="1" l="1"/>
  <c r="G36" i="1"/>
  <c r="G56" i="1" l="1"/>
  <c r="G58" i="1" s="1"/>
  <c r="C81" i="1" s="1"/>
  <c r="G49" i="1"/>
  <c r="G47" i="1"/>
  <c r="G42" i="1"/>
  <c r="C80" i="1" s="1"/>
  <c r="G34" i="1"/>
  <c r="G23" i="1"/>
  <c r="G22" i="1"/>
  <c r="G21" i="1"/>
  <c r="G25" i="1" s="1"/>
  <c r="C77" i="1" s="1"/>
  <c r="G12" i="1"/>
  <c r="G63" i="1" s="1"/>
  <c r="G37" i="1" l="1"/>
  <c r="G60" i="1" l="1"/>
  <c r="G61" i="1" s="1"/>
  <c r="C79" i="1"/>
  <c r="G62" i="1" l="1"/>
  <c r="D88" i="1" s="1"/>
  <c r="C82" i="1"/>
  <c r="C83" i="1" s="1"/>
  <c r="E88" i="1" l="1"/>
  <c r="C88" i="1"/>
  <c r="G64" i="1"/>
  <c r="D80" i="1"/>
  <c r="D77" i="1"/>
  <c r="D81" i="1"/>
  <c r="D79" i="1"/>
  <c r="D82" i="1"/>
  <c r="D83" i="1" l="1"/>
</calcChain>
</file>

<file path=xl/sharedStrings.xml><?xml version="1.0" encoding="utf-8"?>
<sst xmlns="http://schemas.openxmlformats.org/spreadsheetml/2006/main" count="146" uniqueCount="107">
  <si>
    <t>RUBRO O CULTIVO</t>
  </si>
  <si>
    <t>VIÑAS</t>
  </si>
  <si>
    <t>RENDIMIENTO (KG/Há.)</t>
  </si>
  <si>
    <t>VARIEDAD</t>
  </si>
  <si>
    <t>PAIS MOSCATEL (RUSTICA)</t>
  </si>
  <si>
    <t>FECHA ESTIMADA  PRECIO VENTA</t>
  </si>
  <si>
    <t>ABRIL 2022</t>
  </si>
  <si>
    <t>NIVEL TECNOLÓGICO</t>
  </si>
  <si>
    <t>Medio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</si>
  <si>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</si>
  <si>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</si>
  <si>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</si>
  <si>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</si>
  <si>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</si>
  <si>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</si>
  <si>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</si>
  <si>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VENTA LOCAL</t>
  </si>
  <si>
    <t>COMUNA/LOCALIDAD</t>
  </si>
  <si>
    <t>EL CARMEN SAN IGNACIO</t>
  </si>
  <si>
    <t>FECHA DE COSECHA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</si>
  <si>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</si>
  <si>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</si>
  <si>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</si>
  <si>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</si>
  <si>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</si>
  <si>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</si>
  <si>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</si>
  <si>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</si>
  <si>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</si>
  <si>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</si>
  <si>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</si>
  <si>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poda, amarra</t>
  </si>
  <si>
    <t>JH</t>
  </si>
  <si>
    <t>agosto</t>
  </si>
  <si>
    <t>aplicación azubre</t>
  </si>
  <si>
    <t>septiembre-octubre</t>
  </si>
  <si>
    <t xml:space="preserve">labores culturales </t>
  </si>
  <si>
    <t>Octubre-Marzo</t>
  </si>
  <si>
    <t>cosecha</t>
  </si>
  <si>
    <t>marzo-abril</t>
  </si>
  <si>
    <t>Subtotal Jornadas Hombre</t>
  </si>
  <si>
    <t>JORNADAS ANIMAL</t>
  </si>
  <si>
    <t>JA</t>
  </si>
  <si>
    <t>Subtotal Jornadas Animal</t>
  </si>
  <si>
    <t>MAQUINARIA</t>
  </si>
  <si>
    <t>Picar Caña</t>
  </si>
  <si>
    <t>JM</t>
  </si>
  <si>
    <t>limpia entrehilera</t>
  </si>
  <si>
    <t>temporada</t>
  </si>
  <si>
    <t>aplicaciónes fungicidas</t>
  </si>
  <si>
    <t>Subtotal Costo Maquinaria</t>
  </si>
  <si>
    <t>INSUMOS</t>
  </si>
  <si>
    <t>Insumos</t>
  </si>
  <si>
    <t>Unidad (Kg/l/u)</t>
  </si>
  <si>
    <t>Cantidad (Kg/l/u)</t>
  </si>
  <si>
    <t>FERTILIZANTES</t>
  </si>
  <si>
    <t>fosfato diamonico</t>
  </si>
  <si>
    <t>Kg</t>
  </si>
  <si>
    <t>julio- agosto</t>
  </si>
  <si>
    <t>boro</t>
  </si>
  <si>
    <t>kg</t>
  </si>
  <si>
    <t>agosto-septiembre</t>
  </si>
  <si>
    <t>muriato de k</t>
  </si>
  <si>
    <t xml:space="preserve">urea </t>
  </si>
  <si>
    <t>HERBICIDAS</t>
  </si>
  <si>
    <t>roundup</t>
  </si>
  <si>
    <t>Lt.</t>
  </si>
  <si>
    <t>Octubre-Noviembre</t>
  </si>
  <si>
    <t>FUNGICIDAS</t>
  </si>
  <si>
    <t>phyton 27</t>
  </si>
  <si>
    <t>julio-agosdto</t>
  </si>
  <si>
    <t>azufre</t>
  </si>
  <si>
    <t>mancozeb</t>
  </si>
  <si>
    <t>Subtotal Insumos</t>
  </si>
  <si>
    <t>OTROS</t>
  </si>
  <si>
    <t>Item</t>
  </si>
  <si>
    <t>fletes</t>
  </si>
  <si>
    <t>unidad</t>
  </si>
  <si>
    <t>Marzo-Abril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</si>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</sst>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&quot; &quot;* #,##0.00&quot; &quot;;&quot;-&quot;* #,##0.00&quot; &quot;;&quot; &quot;* &quot;-&quot;??&quot; &quot;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164" fontId="18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5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6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167" fontId="1" fillId="2" borderId="22" xfId="0" applyNumberFormat="1" applyFont="1" applyFill="1" applyBorder="1" applyAlignment="1">
      <alignment vertical="center"/>
    </xf>
    <xf numFmtId="167" fontId="17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7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7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7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7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0" fillId="0" borderId="22" xfId="0" applyNumberFormat="1" applyBorder="1"/>
    <xf numFmtId="49" fontId="4" fillId="2" borderId="57" xfId="0" applyNumberFormat="1" applyFont="1" applyFill="1" applyBorder="1"/>
    <xf numFmtId="49" fontId="4" fillId="2" borderId="57" xfId="0" applyNumberFormat="1" applyFont="1" applyFill="1" applyBorder="1" applyAlignment="1">
      <alignment horizontal="center"/>
    </xf>
    <xf numFmtId="0" fontId="4" fillId="2" borderId="57" xfId="0" applyNumberFormat="1" applyFont="1" applyFill="1" applyBorder="1"/>
    <xf numFmtId="3" fontId="4" fillId="2" borderId="57" xfId="0" applyNumberFormat="1" applyFont="1" applyFill="1" applyBorder="1"/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/>
    <xf numFmtId="3" fontId="4" fillId="2" borderId="56" xfId="0" applyNumberFormat="1" applyFont="1" applyFill="1" applyBorder="1"/>
    <xf numFmtId="0" fontId="2" fillId="9" borderId="43" xfId="0" applyFont="1" applyFill="1" applyBorder="1"/>
    <xf numFmtId="0" fontId="2" fillId="7" borderId="22" xfId="0" applyFont="1" applyFill="1" applyBorder="1"/>
    <xf numFmtId="0" fontId="2" fillId="0" borderId="0" xfId="0" applyNumberFormat="1" applyFont="1"/>
    <xf numFmtId="49" fontId="17" fillId="8" borderId="34" xfId="0" applyNumberFormat="1" applyFont="1" applyFill="1" applyBorder="1" applyAlignment="1">
      <alignment vertical="center"/>
    </xf>
    <xf numFmtId="49" fontId="17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/>
    <xf numFmtId="49" fontId="17" fillId="2" borderId="36" xfId="0" applyNumberFormat="1" applyFont="1" applyFill="1" applyBorder="1" applyAlignment="1">
      <alignment vertical="center"/>
    </xf>
    <xf numFmtId="3" fontId="17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/>
    <xf numFmtId="0" fontId="17" fillId="2" borderId="6" xfId="0" applyNumberFormat="1" applyFont="1" applyFill="1" applyBorder="1" applyAlignment="1">
      <alignment vertical="center"/>
    </xf>
    <xf numFmtId="168" fontId="17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17" fillId="8" borderId="38" xfId="0" applyNumberFormat="1" applyFont="1" applyFill="1" applyBorder="1" applyAlignment="1">
      <alignment vertical="center"/>
    </xf>
    <xf numFmtId="168" fontId="17" fillId="8" borderId="39" xfId="0" applyNumberFormat="1" applyFont="1" applyFill="1" applyBorder="1" applyAlignment="1">
      <alignment vertical="center"/>
    </xf>
    <xf numFmtId="9" fontId="17" fillId="8" borderId="40" xfId="0" applyNumberFormat="1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17" fillId="8" borderId="53" xfId="0" applyNumberFormat="1" applyFont="1" applyFill="1" applyBorder="1" applyAlignment="1">
      <alignment vertical="center"/>
    </xf>
    <xf numFmtId="164" fontId="17" fillId="8" borderId="54" xfId="1" applyFont="1" applyFill="1" applyBorder="1" applyAlignment="1">
      <alignment vertical="center"/>
    </xf>
    <xf numFmtId="164" fontId="17" fillId="8" borderId="55" xfId="1" applyFont="1" applyFill="1" applyBorder="1" applyAlignment="1">
      <alignment vertical="center"/>
    </xf>
    <xf numFmtId="0" fontId="17" fillId="7" borderId="22" xfId="0" applyFont="1" applyFill="1" applyBorder="1" applyAlignment="1">
      <alignment vertical="center"/>
    </xf>
    <xf numFmtId="164" fontId="17" fillId="8" borderId="39" xfId="1" applyFont="1" applyFill="1" applyBorder="1" applyAlignment="1">
      <alignment vertical="center"/>
    </xf>
    <xf numFmtId="164" fontId="17" fillId="8" borderId="40" xfId="1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2" fillId="2" borderId="22" xfId="0" applyFont="1" applyFill="1" applyBorder="1"/>
    <xf numFmtId="49" fontId="19" fillId="9" borderId="41" xfId="0" applyNumberFormat="1" applyFont="1" applyFill="1" applyBorder="1" applyAlignment="1">
      <alignment vertical="center"/>
    </xf>
    <xf numFmtId="0" fontId="17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2"/>
  <sheetViews>
    <sheetView showGridLines="0" tabSelected="1" topLeftCell="B42" zoomScale="140" zoomScaleNormal="140" workbookViewId="0">
      <selection activeCell="G53" sqref="G53"/>
    </sheetView>
  </sheetViews>
  <sheetFormatPr defaultColWidth="10.71093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53" t="s">
        <v>2</v>
      </c>
      <c r="F9" s="154"/>
      <c r="G9" s="9">
        <v>12000</v>
      </c>
    </row>
    <row r="10" spans="1:7" ht="38.25" customHeight="1">
      <c r="A10" s="5"/>
      <c r="B10" s="10" t="s">
        <v>3</v>
      </c>
      <c r="C10" s="11" t="s">
        <v>4</v>
      </c>
      <c r="D10" s="12"/>
      <c r="E10" s="151" t="s">
        <v>5</v>
      </c>
      <c r="F10" s="152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51" t="s">
        <v>9</v>
      </c>
      <c r="F11" s="152"/>
      <c r="G11" s="15">
        <v>150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1800000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51" t="s">
        <v>15</v>
      </c>
      <c r="F13" s="152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51" t="s">
        <v>19</v>
      </c>
      <c r="F14" s="152"/>
      <c r="G14" s="14" t="s">
        <v>6</v>
      </c>
    </row>
    <row r="15" spans="1:7" ht="25.5" customHeight="1">
      <c r="A15" s="5"/>
      <c r="B15" s="10" t="s">
        <v>20</v>
      </c>
      <c r="C15" s="20">
        <v>44713</v>
      </c>
      <c r="D15" s="12"/>
      <c r="E15" s="157" t="s">
        <v>21</v>
      </c>
      <c r="F15" s="158"/>
      <c r="G15" s="16" t="s">
        <v>22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55" t="s">
        <v>23</v>
      </c>
      <c r="C17" s="156"/>
      <c r="D17" s="156"/>
      <c r="E17" s="156"/>
      <c r="F17" s="156"/>
      <c r="G17" s="156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>
      <c r="A21" s="26"/>
      <c r="B21" s="13" t="s">
        <v>31</v>
      </c>
      <c r="C21" s="34" t="s">
        <v>32</v>
      </c>
      <c r="D21" s="35">
        <v>8</v>
      </c>
      <c r="E21" s="13" t="s">
        <v>33</v>
      </c>
      <c r="F21" s="19">
        <v>18000</v>
      </c>
      <c r="G21" s="19">
        <f>(D21*F21)</f>
        <v>144000</v>
      </c>
    </row>
    <row r="22" spans="1:7" ht="25.5" customHeight="1">
      <c r="A22" s="26"/>
      <c r="B22" s="13" t="s">
        <v>34</v>
      </c>
      <c r="C22" s="34" t="s">
        <v>32</v>
      </c>
      <c r="D22" s="35">
        <v>4</v>
      </c>
      <c r="E22" s="13" t="s">
        <v>35</v>
      </c>
      <c r="F22" s="19">
        <v>18000</v>
      </c>
      <c r="G22" s="19">
        <f>(D22*F22)</f>
        <v>72000</v>
      </c>
    </row>
    <row r="23" spans="1:7" ht="12.75" customHeight="1">
      <c r="A23" s="26"/>
      <c r="B23" s="13" t="s">
        <v>36</v>
      </c>
      <c r="C23" s="34" t="s">
        <v>32</v>
      </c>
      <c r="D23" s="35">
        <v>3</v>
      </c>
      <c r="E23" s="13" t="s">
        <v>37</v>
      </c>
      <c r="F23" s="19">
        <v>18000</v>
      </c>
      <c r="G23" s="19">
        <f>(D23*F23)</f>
        <v>54000</v>
      </c>
    </row>
    <row r="24" spans="1:7" ht="12.75" customHeight="1">
      <c r="A24" s="26"/>
      <c r="B24" s="13" t="s">
        <v>38</v>
      </c>
      <c r="C24" s="34" t="s">
        <v>32</v>
      </c>
      <c r="D24" s="35">
        <v>10</v>
      </c>
      <c r="E24" s="13" t="s">
        <v>39</v>
      </c>
      <c r="F24" s="19">
        <v>18000</v>
      </c>
      <c r="G24" s="19">
        <v>170000</v>
      </c>
    </row>
    <row r="25" spans="1:7" ht="12.75" customHeight="1">
      <c r="A25" s="26"/>
      <c r="B25" s="36" t="s">
        <v>40</v>
      </c>
      <c r="C25" s="37"/>
      <c r="D25" s="37"/>
      <c r="E25" s="37"/>
      <c r="F25" s="38"/>
      <c r="G25" s="39">
        <f>SUM(G21:G24)</f>
        <v>440000</v>
      </c>
    </row>
    <row r="26" spans="1:7" ht="12" customHeight="1">
      <c r="A26" s="2"/>
      <c r="B26" s="27"/>
      <c r="C26" s="29"/>
      <c r="D26" s="29"/>
      <c r="E26" s="29"/>
      <c r="F26" s="40"/>
      <c r="G26" s="40"/>
    </row>
    <row r="27" spans="1:7" ht="12" customHeight="1">
      <c r="A27" s="5"/>
      <c r="B27" s="41" t="s">
        <v>41</v>
      </c>
      <c r="C27" s="42"/>
      <c r="D27" s="43"/>
      <c r="E27" s="43"/>
      <c r="F27" s="44"/>
      <c r="G27" s="44"/>
    </row>
    <row r="28" spans="1:7" ht="24" customHeight="1">
      <c r="A28" s="5"/>
      <c r="B28" s="45" t="s">
        <v>25</v>
      </c>
      <c r="C28" s="46" t="s">
        <v>26</v>
      </c>
      <c r="D28" s="46" t="s">
        <v>27</v>
      </c>
      <c r="E28" s="45" t="s">
        <v>28</v>
      </c>
      <c r="F28" s="46" t="s">
        <v>29</v>
      </c>
      <c r="G28" s="45" t="s">
        <v>30</v>
      </c>
    </row>
    <row r="29" spans="1:7" ht="12" customHeight="1">
      <c r="A29" s="5"/>
      <c r="B29" s="47"/>
      <c r="C29" s="48" t="s">
        <v>42</v>
      </c>
      <c r="D29" s="48"/>
      <c r="E29" s="48"/>
      <c r="F29" s="47"/>
      <c r="G29" s="47"/>
    </row>
    <row r="30" spans="1:7" ht="12" customHeight="1">
      <c r="A30" s="5"/>
      <c r="B30" s="49" t="s">
        <v>43</v>
      </c>
      <c r="C30" s="50"/>
      <c r="D30" s="50"/>
      <c r="E30" s="50"/>
      <c r="F30" s="51"/>
      <c r="G30" s="51"/>
    </row>
    <row r="31" spans="1:7" ht="12" customHeight="1">
      <c r="A31" s="2"/>
      <c r="B31" s="52"/>
      <c r="C31" s="53"/>
      <c r="D31" s="53"/>
      <c r="E31" s="53"/>
      <c r="F31" s="54"/>
      <c r="G31" s="54"/>
    </row>
    <row r="32" spans="1:7" ht="12" customHeight="1">
      <c r="A32" s="5"/>
      <c r="B32" s="41" t="s">
        <v>44</v>
      </c>
      <c r="C32" s="42"/>
      <c r="D32" s="43"/>
      <c r="E32" s="43"/>
      <c r="F32" s="44"/>
      <c r="G32" s="44"/>
    </row>
    <row r="33" spans="1:11" ht="24" customHeight="1">
      <c r="A33" s="5"/>
      <c r="B33" s="55" t="s">
        <v>25</v>
      </c>
      <c r="C33" s="55" t="s">
        <v>26</v>
      </c>
      <c r="D33" s="55" t="s">
        <v>27</v>
      </c>
      <c r="E33" s="55" t="s">
        <v>28</v>
      </c>
      <c r="F33" s="56" t="s">
        <v>29</v>
      </c>
      <c r="G33" s="55" t="s">
        <v>30</v>
      </c>
    </row>
    <row r="34" spans="1:11" ht="12.75" customHeight="1">
      <c r="A34" s="26"/>
      <c r="B34" s="13" t="s">
        <v>45</v>
      </c>
      <c r="C34" s="34" t="s">
        <v>46</v>
      </c>
      <c r="D34" s="35">
        <v>0.25</v>
      </c>
      <c r="E34" s="16" t="s">
        <v>33</v>
      </c>
      <c r="F34" s="19">
        <v>400000</v>
      </c>
      <c r="G34" s="19">
        <f t="shared" ref="G34:G36" si="0">(D34*F34)</f>
        <v>100000</v>
      </c>
    </row>
    <row r="35" spans="1:11" ht="12.75" customHeight="1">
      <c r="A35" s="26"/>
      <c r="B35" s="13" t="s">
        <v>47</v>
      </c>
      <c r="C35" s="34" t="s">
        <v>46</v>
      </c>
      <c r="D35" s="35">
        <v>0.25</v>
      </c>
      <c r="E35" s="16" t="s">
        <v>48</v>
      </c>
      <c r="F35" s="19">
        <v>160000</v>
      </c>
      <c r="G35" s="19">
        <f t="shared" si="0"/>
        <v>40000</v>
      </c>
    </row>
    <row r="36" spans="1:11" ht="12.75" customHeight="1">
      <c r="A36" s="26"/>
      <c r="B36" s="13" t="s">
        <v>49</v>
      </c>
      <c r="C36" s="34" t="s">
        <v>46</v>
      </c>
      <c r="D36" s="35">
        <v>0.375</v>
      </c>
      <c r="E36" s="16" t="s">
        <v>48</v>
      </c>
      <c r="F36" s="19">
        <v>200000</v>
      </c>
      <c r="G36" s="19">
        <f t="shared" si="0"/>
        <v>75000</v>
      </c>
    </row>
    <row r="37" spans="1:11" ht="12.75" customHeight="1">
      <c r="A37" s="5"/>
      <c r="B37" s="57" t="s">
        <v>50</v>
      </c>
      <c r="C37" s="58"/>
      <c r="D37" s="58"/>
      <c r="E37" s="58"/>
      <c r="F37" s="59"/>
      <c r="G37" s="60">
        <f>SUM(G34:G36)</f>
        <v>215000</v>
      </c>
    </row>
    <row r="38" spans="1:11" ht="12" customHeight="1">
      <c r="A38" s="2"/>
      <c r="B38" s="52"/>
      <c r="C38" s="53"/>
      <c r="D38" s="53"/>
      <c r="E38" s="53"/>
      <c r="F38" s="54"/>
      <c r="G38" s="54"/>
    </row>
    <row r="39" spans="1:11" ht="12" customHeight="1">
      <c r="A39" s="5"/>
      <c r="B39" s="41" t="s">
        <v>51</v>
      </c>
      <c r="C39" s="42"/>
      <c r="D39" s="43"/>
      <c r="E39" s="43"/>
      <c r="F39" s="44"/>
      <c r="G39" s="44"/>
    </row>
    <row r="40" spans="1:11" ht="24" customHeight="1">
      <c r="A40" s="5"/>
      <c r="B40" s="56" t="s">
        <v>52</v>
      </c>
      <c r="C40" s="56" t="s">
        <v>53</v>
      </c>
      <c r="D40" s="56" t="s">
        <v>54</v>
      </c>
      <c r="E40" s="56" t="s">
        <v>28</v>
      </c>
      <c r="F40" s="56" t="s">
        <v>29</v>
      </c>
      <c r="G40" s="56" t="s">
        <v>30</v>
      </c>
      <c r="K40" s="105"/>
    </row>
    <row r="41" spans="1:11" ht="12.75" customHeight="1">
      <c r="A41" s="26"/>
      <c r="B41" s="64" t="s">
        <v>55</v>
      </c>
      <c r="C41" s="65"/>
      <c r="D41" s="18"/>
      <c r="E41" s="65"/>
      <c r="F41" s="63"/>
      <c r="G41" s="63"/>
    </row>
    <row r="42" spans="1:11" ht="12.75" customHeight="1">
      <c r="A42" s="26"/>
      <c r="B42" s="17" t="s">
        <v>56</v>
      </c>
      <c r="C42" s="61" t="s">
        <v>57</v>
      </c>
      <c r="D42" s="62">
        <v>40</v>
      </c>
      <c r="E42" s="61" t="s">
        <v>58</v>
      </c>
      <c r="F42" s="63">
        <v>1200</v>
      </c>
      <c r="G42" s="63">
        <f>(D42*F42)</f>
        <v>48000</v>
      </c>
    </row>
    <row r="43" spans="1:11" ht="12.75" customHeight="1">
      <c r="A43" s="26"/>
      <c r="B43" s="17" t="s">
        <v>59</v>
      </c>
      <c r="C43" s="61" t="s">
        <v>60</v>
      </c>
      <c r="D43" s="62">
        <v>10</v>
      </c>
      <c r="E43" s="61" t="s">
        <v>61</v>
      </c>
      <c r="F43" s="63">
        <v>965</v>
      </c>
      <c r="G43" s="63">
        <f t="shared" ref="G43:G45" si="1">(D43*F43)</f>
        <v>9650</v>
      </c>
    </row>
    <row r="44" spans="1:11" ht="12.75" customHeight="1">
      <c r="A44" s="26"/>
      <c r="B44" s="17" t="s">
        <v>62</v>
      </c>
      <c r="C44" s="61" t="s">
        <v>60</v>
      </c>
      <c r="D44" s="62">
        <v>80</v>
      </c>
      <c r="E44" s="61" t="s">
        <v>61</v>
      </c>
      <c r="F44" s="63">
        <v>1300</v>
      </c>
      <c r="G44" s="63">
        <f t="shared" si="1"/>
        <v>104000</v>
      </c>
    </row>
    <row r="45" spans="1:11" ht="12.75" customHeight="1">
      <c r="A45" s="26"/>
      <c r="B45" s="17" t="s">
        <v>63</v>
      </c>
      <c r="C45" s="61" t="s">
        <v>60</v>
      </c>
      <c r="D45" s="62">
        <v>60</v>
      </c>
      <c r="E45" s="61" t="s">
        <v>61</v>
      </c>
      <c r="F45" s="63">
        <v>1160</v>
      </c>
      <c r="G45" s="63">
        <f t="shared" si="1"/>
        <v>69600</v>
      </c>
    </row>
    <row r="46" spans="1:11" ht="12.75" customHeight="1">
      <c r="A46" s="26"/>
      <c r="B46" s="64" t="s">
        <v>64</v>
      </c>
      <c r="C46" s="65"/>
      <c r="D46" s="18"/>
      <c r="E46" s="65"/>
      <c r="F46" s="63"/>
      <c r="G46" s="63"/>
    </row>
    <row r="47" spans="1:11" ht="12.75" customHeight="1">
      <c r="A47" s="26"/>
      <c r="B47" s="17" t="s">
        <v>65</v>
      </c>
      <c r="C47" s="61" t="s">
        <v>66</v>
      </c>
      <c r="D47" s="62">
        <v>6</v>
      </c>
      <c r="E47" s="61" t="s">
        <v>67</v>
      </c>
      <c r="F47" s="63">
        <v>10333</v>
      </c>
      <c r="G47" s="63">
        <f>(D47*F47)</f>
        <v>61998</v>
      </c>
    </row>
    <row r="48" spans="1:11" ht="12.75" customHeight="1">
      <c r="A48" s="26"/>
      <c r="B48" s="64" t="s">
        <v>68</v>
      </c>
      <c r="C48" s="65"/>
      <c r="D48" s="18"/>
      <c r="E48" s="65"/>
      <c r="F48" s="63"/>
      <c r="G48" s="63"/>
    </row>
    <row r="49" spans="1:7" ht="12.75" customHeight="1">
      <c r="A49" s="26"/>
      <c r="B49" s="106" t="s">
        <v>69</v>
      </c>
      <c r="C49" s="107" t="s">
        <v>66</v>
      </c>
      <c r="D49" s="108">
        <v>1</v>
      </c>
      <c r="E49" s="107" t="s">
        <v>70</v>
      </c>
      <c r="F49" s="109">
        <v>62540</v>
      </c>
      <c r="G49" s="109">
        <f>(D49*F49)</f>
        <v>62540</v>
      </c>
    </row>
    <row r="50" spans="1:7" ht="12.75" customHeight="1">
      <c r="A50" s="80"/>
      <c r="B50" s="114" t="s">
        <v>71</v>
      </c>
      <c r="C50" s="115" t="s">
        <v>60</v>
      </c>
      <c r="D50" s="116">
        <v>25</v>
      </c>
      <c r="E50" s="115" t="s">
        <v>48</v>
      </c>
      <c r="F50" s="117">
        <v>17640</v>
      </c>
      <c r="G50" s="109">
        <f t="shared" ref="G50:G51" si="2">(D50*F50)</f>
        <v>441000</v>
      </c>
    </row>
    <row r="51" spans="1:7" ht="12.75" customHeight="1">
      <c r="A51" s="80"/>
      <c r="B51" s="114" t="s">
        <v>72</v>
      </c>
      <c r="C51" s="115" t="s">
        <v>60</v>
      </c>
      <c r="D51" s="116">
        <v>1</v>
      </c>
      <c r="E51" s="115" t="s">
        <v>48</v>
      </c>
      <c r="F51" s="117">
        <v>4253</v>
      </c>
      <c r="G51" s="109">
        <f t="shared" si="2"/>
        <v>4253</v>
      </c>
    </row>
    <row r="52" spans="1:7" ht="13.5" customHeight="1">
      <c r="A52" s="5"/>
      <c r="B52" s="110" t="s">
        <v>73</v>
      </c>
      <c r="C52" s="111"/>
      <c r="D52" s="111"/>
      <c r="E52" s="111"/>
      <c r="F52" s="112"/>
      <c r="G52" s="113">
        <f>SUM(G42:G51)</f>
        <v>801041</v>
      </c>
    </row>
    <row r="53" spans="1:7" ht="12" customHeight="1">
      <c r="A53" s="2"/>
      <c r="B53" s="52"/>
      <c r="C53" s="53"/>
      <c r="D53" s="53"/>
      <c r="E53" s="66"/>
      <c r="F53" s="54"/>
      <c r="G53" s="54"/>
    </row>
    <row r="54" spans="1:7" ht="12" customHeight="1">
      <c r="A54" s="5"/>
      <c r="B54" s="41" t="s">
        <v>74</v>
      </c>
      <c r="C54" s="42"/>
      <c r="D54" s="43"/>
      <c r="E54" s="43"/>
      <c r="F54" s="44"/>
      <c r="G54" s="44"/>
    </row>
    <row r="55" spans="1:7" ht="24" customHeight="1">
      <c r="A55" s="5"/>
      <c r="B55" s="55" t="s">
        <v>75</v>
      </c>
      <c r="C55" s="56" t="s">
        <v>53</v>
      </c>
      <c r="D55" s="56" t="s">
        <v>54</v>
      </c>
      <c r="E55" s="55" t="s">
        <v>28</v>
      </c>
      <c r="F55" s="56" t="s">
        <v>29</v>
      </c>
      <c r="G55" s="55" t="s">
        <v>30</v>
      </c>
    </row>
    <row r="56" spans="1:7" ht="12.75" customHeight="1">
      <c r="A56" s="26"/>
      <c r="B56" s="13" t="s">
        <v>76</v>
      </c>
      <c r="C56" s="61" t="s">
        <v>77</v>
      </c>
      <c r="D56" s="63">
        <v>10</v>
      </c>
      <c r="E56" s="34" t="s">
        <v>78</v>
      </c>
      <c r="F56" s="67">
        <v>5000</v>
      </c>
      <c r="G56" s="63">
        <f>(D56*F56)</f>
        <v>50000</v>
      </c>
    </row>
    <row r="57" spans="1:7" ht="19.5" customHeight="1">
      <c r="A57" s="26"/>
      <c r="B57" s="68" t="s">
        <v>79</v>
      </c>
      <c r="C57" s="65"/>
      <c r="D57" s="63"/>
      <c r="E57" s="69"/>
      <c r="F57" s="67"/>
      <c r="G57" s="63"/>
    </row>
    <row r="58" spans="1:7" ht="13.5" customHeight="1">
      <c r="A58" s="5"/>
      <c r="B58" s="70" t="s">
        <v>80</v>
      </c>
      <c r="C58" s="71"/>
      <c r="D58" s="71"/>
      <c r="E58" s="71"/>
      <c r="F58" s="72"/>
      <c r="G58" s="73">
        <f>SUM(G56)</f>
        <v>50000</v>
      </c>
    </row>
    <row r="59" spans="1:7" ht="12" customHeight="1">
      <c r="A59" s="2"/>
      <c r="B59" s="83"/>
      <c r="C59" s="83"/>
      <c r="D59" s="83"/>
      <c r="E59" s="83"/>
      <c r="F59" s="84"/>
      <c r="G59" s="84"/>
    </row>
    <row r="60" spans="1:7" ht="12" customHeight="1">
      <c r="A60" s="80"/>
      <c r="B60" s="85" t="s">
        <v>81</v>
      </c>
      <c r="C60" s="86"/>
      <c r="D60" s="86"/>
      <c r="E60" s="86"/>
      <c r="F60" s="86"/>
      <c r="G60" s="87">
        <f>G58+G52+G37+G30+G25</f>
        <v>1506041</v>
      </c>
    </row>
    <row r="61" spans="1:7" ht="12" customHeight="1">
      <c r="A61" s="80"/>
      <c r="B61" s="88" t="s">
        <v>82</v>
      </c>
      <c r="C61" s="75"/>
      <c r="D61" s="75"/>
      <c r="E61" s="75"/>
      <c r="F61" s="75"/>
      <c r="G61" s="89">
        <f>G60*0.05</f>
        <v>75302.05</v>
      </c>
    </row>
    <row r="62" spans="1:7" ht="12" customHeight="1">
      <c r="A62" s="80"/>
      <c r="B62" s="90" t="s">
        <v>83</v>
      </c>
      <c r="C62" s="74"/>
      <c r="D62" s="74"/>
      <c r="E62" s="74"/>
      <c r="F62" s="74"/>
      <c r="G62" s="91">
        <f>G61+G60</f>
        <v>1581343.05</v>
      </c>
    </row>
    <row r="63" spans="1:7" ht="12" customHeight="1">
      <c r="A63" s="80"/>
      <c r="B63" s="88" t="s">
        <v>84</v>
      </c>
      <c r="C63" s="75"/>
      <c r="D63" s="75"/>
      <c r="E63" s="75"/>
      <c r="F63" s="75"/>
      <c r="G63" s="89">
        <f>G12</f>
        <v>1800000</v>
      </c>
    </row>
    <row r="64" spans="1:7" ht="12" customHeight="1">
      <c r="A64" s="80"/>
      <c r="B64" s="92" t="s">
        <v>85</v>
      </c>
      <c r="C64" s="93"/>
      <c r="D64" s="93"/>
      <c r="E64" s="93"/>
      <c r="F64" s="93"/>
      <c r="G64" s="94">
        <f>G63-G62</f>
        <v>218656.94999999995</v>
      </c>
    </row>
    <row r="65" spans="1:8" ht="12" customHeight="1">
      <c r="A65" s="80"/>
      <c r="B65" s="81" t="s">
        <v>86</v>
      </c>
      <c r="C65" s="82"/>
      <c r="D65" s="82"/>
      <c r="E65" s="82"/>
      <c r="F65" s="82"/>
      <c r="G65" s="77"/>
    </row>
    <row r="66" spans="1:8" ht="12.75" customHeight="1" thickBot="1">
      <c r="A66" s="80"/>
      <c r="B66" s="95"/>
      <c r="C66" s="82"/>
      <c r="D66" s="82"/>
      <c r="E66" s="82"/>
      <c r="F66" s="82"/>
      <c r="G66" s="77"/>
    </row>
    <row r="67" spans="1:8" ht="12" customHeight="1">
      <c r="A67" s="80"/>
      <c r="B67" s="97" t="s">
        <v>87</v>
      </c>
      <c r="C67" s="98"/>
      <c r="D67" s="98"/>
      <c r="E67" s="98"/>
      <c r="F67" s="99"/>
      <c r="G67" s="77"/>
    </row>
    <row r="68" spans="1:8" ht="12" customHeight="1">
      <c r="A68" s="80"/>
      <c r="B68" s="100" t="s">
        <v>88</v>
      </c>
      <c r="C68" s="79"/>
      <c r="D68" s="79"/>
      <c r="E68" s="79"/>
      <c r="F68" s="101"/>
      <c r="G68" s="77"/>
    </row>
    <row r="69" spans="1:8" ht="12" customHeight="1">
      <c r="A69" s="80"/>
      <c r="B69" s="100" t="s">
        <v>89</v>
      </c>
      <c r="C69" s="79"/>
      <c r="D69" s="79"/>
      <c r="E69" s="79"/>
      <c r="F69" s="101"/>
      <c r="G69" s="77"/>
    </row>
    <row r="70" spans="1:8" ht="12" customHeight="1">
      <c r="A70" s="80"/>
      <c r="B70" s="100" t="s">
        <v>90</v>
      </c>
      <c r="C70" s="79"/>
      <c r="D70" s="79"/>
      <c r="E70" s="79"/>
      <c r="F70" s="101"/>
      <c r="G70" s="77"/>
    </row>
    <row r="71" spans="1:8" ht="12" customHeight="1">
      <c r="A71" s="80"/>
      <c r="B71" s="100" t="s">
        <v>91</v>
      </c>
      <c r="C71" s="79"/>
      <c r="D71" s="79"/>
      <c r="E71" s="79"/>
      <c r="F71" s="101"/>
      <c r="G71" s="77"/>
    </row>
    <row r="72" spans="1:8" ht="12" customHeight="1">
      <c r="A72" s="80"/>
      <c r="B72" s="100" t="s">
        <v>92</v>
      </c>
      <c r="C72" s="79"/>
      <c r="D72" s="79"/>
      <c r="E72" s="79"/>
      <c r="F72" s="101"/>
      <c r="G72" s="77"/>
    </row>
    <row r="73" spans="1:8" ht="12.75" customHeight="1" thickBot="1">
      <c r="A73" s="80"/>
      <c r="B73" s="102" t="s">
        <v>93</v>
      </c>
      <c r="C73" s="103"/>
      <c r="D73" s="103"/>
      <c r="E73" s="103"/>
      <c r="F73" s="104"/>
      <c r="G73" s="77"/>
    </row>
    <row r="74" spans="1:8" ht="12.75" customHeight="1">
      <c r="A74" s="80"/>
      <c r="B74" s="96"/>
      <c r="C74" s="79"/>
      <c r="D74" s="79"/>
      <c r="E74" s="79"/>
      <c r="F74" s="79"/>
      <c r="G74" s="77"/>
    </row>
    <row r="75" spans="1:8" ht="15" customHeight="1" thickBot="1">
      <c r="A75" s="80"/>
      <c r="B75" s="149" t="s">
        <v>94</v>
      </c>
      <c r="C75" s="150"/>
      <c r="D75" s="118"/>
      <c r="E75" s="119"/>
      <c r="F75" s="119"/>
      <c r="G75" s="77"/>
      <c r="H75" s="120"/>
    </row>
    <row r="76" spans="1:8" ht="12" customHeight="1">
      <c r="A76" s="80"/>
      <c r="B76" s="121" t="s">
        <v>75</v>
      </c>
      <c r="C76" s="122" t="s">
        <v>95</v>
      </c>
      <c r="D76" s="123" t="s">
        <v>96</v>
      </c>
      <c r="E76" s="119"/>
      <c r="F76" s="119"/>
      <c r="G76" s="77"/>
      <c r="H76" s="120"/>
    </row>
    <row r="77" spans="1:8" ht="12" customHeight="1">
      <c r="A77" s="80"/>
      <c r="B77" s="124" t="s">
        <v>97</v>
      </c>
      <c r="C77" s="125">
        <f>G25</f>
        <v>440000</v>
      </c>
      <c r="D77" s="126">
        <f>(C77/C83)</f>
        <v>0.27824449603139556</v>
      </c>
      <c r="E77" s="119"/>
      <c r="F77" s="119"/>
      <c r="G77" s="77"/>
      <c r="H77" s="120"/>
    </row>
    <row r="78" spans="1:8" ht="12" customHeight="1">
      <c r="A78" s="80"/>
      <c r="B78" s="124" t="s">
        <v>98</v>
      </c>
      <c r="C78" s="127">
        <f>G30</f>
        <v>0</v>
      </c>
      <c r="D78" s="126">
        <v>0</v>
      </c>
      <c r="E78" s="119"/>
      <c r="F78" s="119"/>
      <c r="G78" s="77"/>
      <c r="H78" s="120"/>
    </row>
    <row r="79" spans="1:8" ht="12" customHeight="1">
      <c r="A79" s="80"/>
      <c r="B79" s="124" t="s">
        <v>99</v>
      </c>
      <c r="C79" s="125">
        <f>G37</f>
        <v>215000</v>
      </c>
      <c r="D79" s="126">
        <f>(C79/C83)</f>
        <v>0.13596037874261374</v>
      </c>
      <c r="E79" s="119"/>
      <c r="F79" s="119"/>
      <c r="G79" s="77"/>
      <c r="H79" s="120"/>
    </row>
    <row r="80" spans="1:8" ht="12" customHeight="1">
      <c r="A80" s="80"/>
      <c r="B80" s="124" t="s">
        <v>52</v>
      </c>
      <c r="C80" s="125">
        <f>G52</f>
        <v>801041</v>
      </c>
      <c r="D80" s="126">
        <f>(C80/C83)</f>
        <v>0.50655738487610258</v>
      </c>
      <c r="E80" s="119"/>
      <c r="F80" s="119"/>
      <c r="G80" s="77"/>
      <c r="H80" s="120"/>
    </row>
    <row r="81" spans="1:8" ht="12" customHeight="1">
      <c r="A81" s="80"/>
      <c r="B81" s="124" t="s">
        <v>100</v>
      </c>
      <c r="C81" s="128">
        <f>G58</f>
        <v>50000</v>
      </c>
      <c r="D81" s="126">
        <f>(C81/C83)</f>
        <v>3.1618692730840406E-2</v>
      </c>
      <c r="E81" s="129"/>
      <c r="F81" s="129"/>
      <c r="G81" s="77"/>
      <c r="H81" s="120"/>
    </row>
    <row r="82" spans="1:8" ht="12" customHeight="1">
      <c r="A82" s="80"/>
      <c r="B82" s="124" t="s">
        <v>101</v>
      </c>
      <c r="C82" s="128">
        <f>G61</f>
        <v>75302.05</v>
      </c>
      <c r="D82" s="126">
        <f>(C82/C83)</f>
        <v>4.7619047619047616E-2</v>
      </c>
      <c r="E82" s="129"/>
      <c r="F82" s="129"/>
      <c r="G82" s="77"/>
      <c r="H82" s="120"/>
    </row>
    <row r="83" spans="1:8" ht="12.75" customHeight="1" thickBot="1">
      <c r="A83" s="80"/>
      <c r="B83" s="130" t="s">
        <v>102</v>
      </c>
      <c r="C83" s="131">
        <f>SUM(C77:C82)</f>
        <v>1581343.05</v>
      </c>
      <c r="D83" s="132">
        <f>SUM(D77:D82)</f>
        <v>1</v>
      </c>
      <c r="E83" s="129"/>
      <c r="F83" s="129"/>
      <c r="G83" s="77"/>
      <c r="H83" s="120"/>
    </row>
    <row r="84" spans="1:8" ht="12" customHeight="1">
      <c r="A84" s="80"/>
      <c r="B84" s="133"/>
      <c r="C84" s="134"/>
      <c r="D84" s="134"/>
      <c r="E84" s="134"/>
      <c r="F84" s="134"/>
      <c r="G84" s="77"/>
      <c r="H84" s="120"/>
    </row>
    <row r="85" spans="1:8" ht="12.75" customHeight="1">
      <c r="A85" s="80"/>
      <c r="B85" s="135"/>
      <c r="C85" s="134"/>
      <c r="D85" s="134"/>
      <c r="E85" s="134"/>
      <c r="F85" s="134"/>
      <c r="G85" s="77"/>
      <c r="H85" s="120"/>
    </row>
    <row r="86" spans="1:8" ht="12" customHeight="1" thickBot="1">
      <c r="A86" s="76"/>
      <c r="B86" s="136"/>
      <c r="C86" s="137" t="s">
        <v>103</v>
      </c>
      <c r="D86" s="138"/>
      <c r="E86" s="139"/>
      <c r="F86" s="140"/>
      <c r="G86" s="77"/>
      <c r="H86" s="120"/>
    </row>
    <row r="87" spans="1:8" ht="12" customHeight="1">
      <c r="A87" s="80"/>
      <c r="B87" s="141" t="s">
        <v>104</v>
      </c>
      <c r="C87" s="142">
        <v>11000</v>
      </c>
      <c r="D87" s="142">
        <v>12000</v>
      </c>
      <c r="E87" s="143">
        <v>13000</v>
      </c>
      <c r="F87" s="144"/>
      <c r="G87" s="78"/>
      <c r="H87" s="120"/>
    </row>
    <row r="88" spans="1:8" ht="12.75" customHeight="1" thickBot="1">
      <c r="A88" s="80"/>
      <c r="B88" s="130" t="s">
        <v>105</v>
      </c>
      <c r="C88" s="145">
        <f>(G62/C87)</f>
        <v>143.7584590909091</v>
      </c>
      <c r="D88" s="145">
        <f>(G62/D87)</f>
        <v>131.77858750000001</v>
      </c>
      <c r="E88" s="146">
        <f>(G62/E87)</f>
        <v>121.64177307692309</v>
      </c>
      <c r="F88" s="144"/>
      <c r="G88" s="78"/>
      <c r="H88" s="120"/>
    </row>
    <row r="89" spans="1:8" ht="15.4" customHeight="1">
      <c r="A89" s="80"/>
      <c r="B89" s="147" t="s">
        <v>106</v>
      </c>
      <c r="C89" s="148"/>
      <c r="D89" s="148"/>
      <c r="E89" s="148"/>
      <c r="F89" s="148"/>
      <c r="G89" s="148"/>
      <c r="H89" s="120"/>
    </row>
    <row r="90" spans="1:8" ht="11.25" customHeight="1">
      <c r="B90" s="120"/>
      <c r="C90" s="120"/>
      <c r="D90" s="120"/>
      <c r="E90" s="120"/>
      <c r="F90" s="120"/>
      <c r="G90" s="120"/>
      <c r="H90" s="120"/>
    </row>
    <row r="91" spans="1:8" ht="11.25" customHeight="1">
      <c r="B91" s="120"/>
      <c r="C91" s="120"/>
      <c r="D91" s="120"/>
      <c r="E91" s="120"/>
      <c r="F91" s="120"/>
      <c r="G91" s="120"/>
      <c r="H91" s="120"/>
    </row>
    <row r="92" spans="1:8" ht="11.25" customHeight="1">
      <c r="B92" s="120"/>
      <c r="C92" s="120"/>
      <c r="D92" s="120"/>
      <c r="E92" s="120"/>
      <c r="F92" s="120"/>
      <c r="G92" s="120"/>
      <c r="H92" s="120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1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2022-06-29T18:44:26Z</dcterms:modified>
  <cp:category/>
  <cp:contentStatus/>
</cp:coreProperties>
</file>