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0" yWindow="0" windowWidth="20490" windowHeight="6855" firstSheet="7" activeTab="14"/>
  </bookViews>
  <sheets>
    <sheet name="ALFALFA ESTABLECIMIENTO" sheetId="1" r:id="rId1"/>
    <sheet name="Hoja1" sheetId="15" r:id="rId2"/>
    <sheet name="MANT_ALFALFA" sheetId="2" r:id="rId3"/>
    <sheet name="MIEL" sheetId="3" r:id="rId4"/>
    <sheet name="ARANDANOS" sheetId="4" r:id="rId5"/>
    <sheet name="CEBOLLAS" sheetId="5" r:id="rId6"/>
    <sheet name="CEREZAS" sheetId="6" r:id="rId7"/>
    <sheet name="FRAMBUESAS" sheetId="7" r:id="rId8"/>
    <sheet name="LECHE" sheetId="8" r:id="rId9"/>
    <sheet name="MAIZ" sheetId="9" r:id="rId10"/>
    <sheet name="MANZANA" sheetId="10" r:id="rId11"/>
    <sheet name="MORA" sheetId="11" r:id="rId12"/>
    <sheet name="PERA" sheetId="12" r:id="rId13"/>
    <sheet name="TABACO" sheetId="13" r:id="rId14"/>
    <sheet name="VIÑAS" sheetId="14" r:id="rId15"/>
  </sheets>
  <definedNames>
    <definedName name="_xlnm.Print_Area" localSheetId="14">VIÑAS!$A$2:$G$115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4" l="1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63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23" i="14"/>
  <c r="G24" i="14"/>
  <c r="G25" i="14"/>
  <c r="G26" i="14"/>
  <c r="G27" i="14"/>
  <c r="G28" i="14"/>
  <c r="G29" i="14"/>
  <c r="G30" i="14"/>
  <c r="G22" i="14"/>
  <c r="G21" i="14"/>
  <c r="G48" i="14" s="1"/>
  <c r="G79" i="14" l="1"/>
  <c r="G86" i="14"/>
  <c r="G87" i="14" s="1"/>
  <c r="G88" i="14" s="1"/>
  <c r="G90" i="14" s="1"/>
  <c r="C106" i="13"/>
  <c r="C105" i="13"/>
  <c r="C104" i="13"/>
  <c r="C103" i="13"/>
  <c r="C102" i="13"/>
  <c r="G88" i="13"/>
  <c r="G85" i="13"/>
  <c r="G86" i="13" s="1"/>
  <c r="G55" i="13"/>
  <c r="G50" i="13"/>
  <c r="G49" i="13"/>
  <c r="G48" i="13"/>
  <c r="G47" i="13"/>
  <c r="G46" i="13"/>
  <c r="G45" i="13"/>
  <c r="G44" i="13"/>
  <c r="G43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2" i="13"/>
  <c r="C107" i="13" l="1"/>
  <c r="C108" i="13" s="1"/>
  <c r="G87" i="13"/>
  <c r="G89" i="13"/>
  <c r="D102" i="13" l="1"/>
  <c r="D105" i="13"/>
  <c r="D104" i="13"/>
  <c r="D106" i="13"/>
  <c r="D107" i="13"/>
  <c r="D108" i="13" l="1"/>
  <c r="D108" i="12" l="1"/>
  <c r="C102" i="12"/>
  <c r="C99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49" i="12"/>
  <c r="G48" i="12"/>
  <c r="G47" i="12"/>
  <c r="G46" i="12"/>
  <c r="G45" i="12"/>
  <c r="G44" i="12"/>
  <c r="G43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12" i="12"/>
  <c r="G84" i="12" s="1"/>
  <c r="G50" i="12" l="1"/>
  <c r="C100" i="12" s="1"/>
  <c r="G34" i="12"/>
  <c r="G74" i="12"/>
  <c r="G78" i="12"/>
  <c r="C101" i="12"/>
  <c r="C98" i="12"/>
  <c r="G81" i="12"/>
  <c r="G82" i="12" s="1"/>
  <c r="C103" i="12" l="1"/>
  <c r="G83" i="12"/>
  <c r="C104" i="12"/>
  <c r="D98" i="12" s="1"/>
  <c r="E109" i="12" l="1"/>
  <c r="D109" i="12"/>
  <c r="C109" i="12"/>
  <c r="G85" i="12"/>
  <c r="D103" i="12"/>
  <c r="D100" i="12"/>
  <c r="D102" i="12"/>
  <c r="D101" i="12"/>
  <c r="D104" i="12" l="1"/>
  <c r="F110" i="11"/>
  <c r="F96" i="11"/>
  <c r="F90" i="11"/>
  <c r="F91" i="11" s="1"/>
  <c r="F85" i="11"/>
  <c r="F84" i="11"/>
  <c r="F83" i="11"/>
  <c r="F81" i="11"/>
  <c r="F80" i="11"/>
  <c r="F79" i="11"/>
  <c r="F77" i="11"/>
  <c r="F75" i="11"/>
  <c r="F74" i="11"/>
  <c r="F73" i="11"/>
  <c r="F72" i="11"/>
  <c r="F71" i="11"/>
  <c r="F70" i="11"/>
  <c r="F69" i="11"/>
  <c r="F68" i="11"/>
  <c r="C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1" i="11"/>
  <c r="F10" i="11"/>
  <c r="F53" i="11" l="1"/>
  <c r="F86" i="11"/>
  <c r="F93" i="11"/>
  <c r="F94" i="11" l="1"/>
  <c r="F95" i="11"/>
  <c r="F97" i="11" s="1"/>
  <c r="D108" i="10" l="1"/>
  <c r="C102" i="10"/>
  <c r="C99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0" i="10"/>
  <c r="G51" i="10" s="1"/>
  <c r="C100" i="10" s="1"/>
  <c r="G49" i="10"/>
  <c r="G48" i="10"/>
  <c r="G47" i="10"/>
  <c r="G46" i="10"/>
  <c r="G45" i="10"/>
  <c r="G44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12" i="10"/>
  <c r="G84" i="10" s="1"/>
  <c r="G35" i="10" l="1"/>
  <c r="G74" i="10"/>
  <c r="G78" i="10"/>
  <c r="C101" i="10"/>
  <c r="C98" i="10"/>
  <c r="G81" i="10"/>
  <c r="G82" i="10" s="1"/>
  <c r="C103" i="10" l="1"/>
  <c r="G83" i="10"/>
  <c r="C104" i="10"/>
  <c r="D98" i="10"/>
  <c r="D101" i="10"/>
  <c r="D100" i="10" l="1"/>
  <c r="D104" i="10" s="1"/>
  <c r="D102" i="10"/>
  <c r="E109" i="10"/>
  <c r="D109" i="10"/>
  <c r="C109" i="10"/>
  <c r="G85" i="10"/>
  <c r="D103" i="10"/>
  <c r="G65" i="9" l="1"/>
  <c r="G66" i="9" s="1"/>
  <c r="C89" i="9" s="1"/>
  <c r="G56" i="9"/>
  <c r="G54" i="9"/>
  <c r="G53" i="9"/>
  <c r="G51" i="9"/>
  <c r="G61" i="9" s="1"/>
  <c r="C88" i="9" s="1"/>
  <c r="G45" i="9"/>
  <c r="G44" i="9"/>
  <c r="G43" i="9"/>
  <c r="G42" i="9"/>
  <c r="G41" i="9"/>
  <c r="G40" i="9"/>
  <c r="G39" i="9"/>
  <c r="G38" i="9"/>
  <c r="G37" i="9"/>
  <c r="G36" i="9"/>
  <c r="G35" i="9"/>
  <c r="G34" i="9"/>
  <c r="G30" i="9"/>
  <c r="C86" i="9" s="1"/>
  <c r="G24" i="9"/>
  <c r="G23" i="9"/>
  <c r="G22" i="9"/>
  <c r="G25" i="9" s="1"/>
  <c r="G13" i="9"/>
  <c r="G71" i="9" s="1"/>
  <c r="G46" i="9" l="1"/>
  <c r="C87" i="9" s="1"/>
  <c r="G68" i="9"/>
  <c r="G69" i="9" s="1"/>
  <c r="C85" i="9"/>
  <c r="C90" i="9" l="1"/>
  <c r="G70" i="9"/>
  <c r="E96" i="9" l="1"/>
  <c r="D96" i="9"/>
  <c r="C96" i="9"/>
  <c r="G72" i="9"/>
  <c r="C91" i="9"/>
  <c r="D89" i="9" l="1"/>
  <c r="D87" i="9"/>
  <c r="D88" i="9"/>
  <c r="D85" i="9"/>
  <c r="D90" i="9"/>
  <c r="D91" i="9" l="1"/>
  <c r="F79" i="8"/>
  <c r="F73" i="8"/>
  <c r="F72" i="8"/>
  <c r="F71" i="8"/>
  <c r="F70" i="8"/>
  <c r="F69" i="8"/>
  <c r="F74" i="8" s="1"/>
  <c r="F64" i="8"/>
  <c r="F63" i="8"/>
  <c r="F62" i="8"/>
  <c r="F61" i="8"/>
  <c r="F60" i="8"/>
  <c r="F59" i="8"/>
  <c r="F58" i="8"/>
  <c r="F57" i="8"/>
  <c r="F56" i="8"/>
  <c r="F55" i="8"/>
  <c r="F39" i="8"/>
  <c r="F38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1" i="8"/>
  <c r="F40" i="8" l="1"/>
  <c r="F65" i="8"/>
  <c r="F76" i="8"/>
  <c r="F77" i="8" l="1"/>
  <c r="F78" i="8" s="1"/>
  <c r="F80" i="8" s="1"/>
  <c r="C118" i="7" l="1"/>
  <c r="D117" i="7"/>
  <c r="D116" i="7"/>
  <c r="D118" i="7" s="1"/>
  <c r="F95" i="7"/>
  <c r="F96" i="7" s="1"/>
  <c r="F90" i="7"/>
  <c r="F89" i="7"/>
  <c r="F88" i="7"/>
  <c r="F86" i="7"/>
  <c r="F85" i="7"/>
  <c r="F83" i="7"/>
  <c r="F82" i="7"/>
  <c r="F80" i="7"/>
  <c r="F78" i="7"/>
  <c r="F77" i="7"/>
  <c r="F76" i="7"/>
  <c r="F75" i="7"/>
  <c r="F74" i="7"/>
  <c r="F73" i="7"/>
  <c r="F72" i="7"/>
  <c r="F71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56" i="7" l="1"/>
  <c r="F91" i="7"/>
  <c r="F98" i="7" s="1"/>
  <c r="F101" i="7"/>
  <c r="F14" i="7"/>
  <c r="F99" i="7" l="1"/>
  <c r="F100" i="7"/>
  <c r="F102" i="7"/>
  <c r="D124" i="5"/>
  <c r="C118" i="5"/>
  <c r="C115" i="5"/>
  <c r="G89" i="5"/>
  <c r="G88" i="5"/>
  <c r="G87" i="5"/>
  <c r="G86" i="5"/>
  <c r="F84" i="5"/>
  <c r="G84" i="5" s="1"/>
  <c r="G83" i="5"/>
  <c r="G81" i="5"/>
  <c r="G80" i="5"/>
  <c r="G79" i="5"/>
  <c r="G78" i="5"/>
  <c r="G77" i="5"/>
  <c r="F76" i="5"/>
  <c r="G76" i="5" s="1"/>
  <c r="G74" i="5"/>
  <c r="G73" i="5"/>
  <c r="F72" i="5"/>
  <c r="G72" i="5" s="1"/>
  <c r="G71" i="5"/>
  <c r="G70" i="5"/>
  <c r="F69" i="5"/>
  <c r="G69" i="5" s="1"/>
  <c r="F68" i="5"/>
  <c r="G68" i="5" s="1"/>
  <c r="G67" i="5"/>
  <c r="G66" i="5"/>
  <c r="G64" i="5"/>
  <c r="G58" i="5"/>
  <c r="G57" i="5"/>
  <c r="G56" i="5"/>
  <c r="G55" i="5"/>
  <c r="G54" i="5"/>
  <c r="G53" i="5"/>
  <c r="G52" i="5"/>
  <c r="G51" i="5"/>
  <c r="G50" i="5"/>
  <c r="G49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12" i="5"/>
  <c r="G100" i="5" s="1"/>
  <c r="G40" i="5" l="1"/>
  <c r="G59" i="5"/>
  <c r="C116" i="5" s="1"/>
  <c r="G90" i="5"/>
  <c r="C117" i="5" s="1"/>
  <c r="C114" i="5"/>
  <c r="G97" i="5"/>
  <c r="G98" i="5" s="1"/>
  <c r="C119" i="5" l="1"/>
  <c r="G99" i="5"/>
  <c r="E125" i="5" l="1"/>
  <c r="D125" i="5"/>
  <c r="C125" i="5"/>
  <c r="G101" i="5"/>
  <c r="C120" i="5"/>
  <c r="D119" i="5" s="1"/>
  <c r="D117" i="5" l="1"/>
  <c r="D118" i="5"/>
  <c r="D116" i="5"/>
  <c r="D114" i="5"/>
  <c r="D120" i="5" l="1"/>
  <c r="B105" i="4" l="1"/>
  <c r="F89" i="4"/>
  <c r="F83" i="4"/>
  <c r="F82" i="4"/>
  <c r="F81" i="4"/>
  <c r="F80" i="4"/>
  <c r="F79" i="4"/>
  <c r="F78" i="4"/>
  <c r="F84" i="4" s="1"/>
  <c r="B108" i="4" s="1"/>
  <c r="F73" i="4"/>
  <c r="F72" i="4"/>
  <c r="F71" i="4"/>
  <c r="F69" i="4"/>
  <c r="F68" i="4"/>
  <c r="F67" i="4"/>
  <c r="F66" i="4"/>
  <c r="F65" i="4"/>
  <c r="F63" i="4"/>
  <c r="F62" i="4"/>
  <c r="F61" i="4"/>
  <c r="F60" i="4"/>
  <c r="F58" i="4"/>
  <c r="F57" i="4"/>
  <c r="F56" i="4"/>
  <c r="F55" i="4"/>
  <c r="F54" i="4"/>
  <c r="F52" i="4"/>
  <c r="F51" i="4"/>
  <c r="F50" i="4"/>
  <c r="F49" i="4"/>
  <c r="F48" i="4"/>
  <c r="F47" i="4"/>
  <c r="F46" i="4"/>
  <c r="F74" i="4" s="1"/>
  <c r="B107" i="4" s="1"/>
  <c r="F41" i="4"/>
  <c r="B106" i="4" s="1"/>
  <c r="F31" i="4"/>
  <c r="F30" i="4"/>
  <c r="F29" i="4"/>
  <c r="F28" i="4"/>
  <c r="F27" i="4"/>
  <c r="F26" i="4"/>
  <c r="F25" i="4"/>
  <c r="F24" i="4"/>
  <c r="F15" i="4"/>
  <c r="F32" i="4" l="1"/>
  <c r="F86" i="4"/>
  <c r="B104" i="4"/>
  <c r="F87" i="4" l="1"/>
  <c r="B109" i="4" s="1"/>
  <c r="B110" i="4"/>
  <c r="C104" i="4"/>
  <c r="F88" i="4" l="1"/>
  <c r="F90" i="4" s="1"/>
  <c r="D115" i="4"/>
  <c r="C115" i="4"/>
  <c r="B115" i="4"/>
  <c r="C108" i="4"/>
  <c r="C106" i="4"/>
  <c r="C107" i="4"/>
  <c r="C109" i="4"/>
  <c r="C110" i="4" l="1"/>
  <c r="G61" i="3"/>
  <c r="G60" i="3"/>
  <c r="G59" i="3"/>
  <c r="G58" i="3"/>
  <c r="G62" i="3" s="1"/>
  <c r="C86" i="3" s="1"/>
  <c r="G53" i="3"/>
  <c r="G52" i="3"/>
  <c r="G51" i="3"/>
  <c r="G50" i="3"/>
  <c r="G48" i="3"/>
  <c r="G47" i="3"/>
  <c r="G46" i="3"/>
  <c r="G45" i="3"/>
  <c r="G44" i="3"/>
  <c r="G43" i="3"/>
  <c r="G54" i="3" s="1"/>
  <c r="C85" i="3" s="1"/>
  <c r="G38" i="3"/>
  <c r="C84" i="3" s="1"/>
  <c r="G33" i="3"/>
  <c r="G27" i="3"/>
  <c r="G26" i="3"/>
  <c r="F22" i="3"/>
  <c r="F23" i="3" s="1"/>
  <c r="G21" i="3"/>
  <c r="G12" i="3"/>
  <c r="G67" i="3" s="1"/>
  <c r="G23" i="3" l="1"/>
  <c r="F24" i="3"/>
  <c r="G22" i="3"/>
  <c r="F25" i="3" l="1"/>
  <c r="G25" i="3" s="1"/>
  <c r="G24" i="3"/>
  <c r="G28" i="3" l="1"/>
  <c r="C82" i="3" l="1"/>
  <c r="G64" i="3"/>
  <c r="G65" i="3" s="1"/>
  <c r="G66" i="3" l="1"/>
  <c r="C87" i="3"/>
  <c r="C88" i="3" s="1"/>
  <c r="D86" i="3" l="1"/>
  <c r="D84" i="3"/>
  <c r="D85" i="3"/>
  <c r="D87" i="3"/>
  <c r="E93" i="3"/>
  <c r="D93" i="3"/>
  <c r="C93" i="3"/>
  <c r="G68" i="3"/>
  <c r="D82" i="3"/>
  <c r="D88" i="3" l="1"/>
  <c r="C78" i="2"/>
  <c r="C77" i="2"/>
  <c r="C76" i="2"/>
  <c r="C75" i="2"/>
  <c r="C74" i="2"/>
  <c r="G57" i="2"/>
  <c r="G58" i="2" s="1"/>
  <c r="G47" i="2"/>
  <c r="G46" i="2"/>
  <c r="G45" i="2"/>
  <c r="G43" i="2"/>
  <c r="G41" i="2"/>
  <c r="G40" i="2"/>
  <c r="G34" i="2"/>
  <c r="G23" i="2"/>
  <c r="G22" i="2"/>
  <c r="G21" i="2"/>
  <c r="G12" i="2"/>
  <c r="G60" i="2" s="1"/>
  <c r="C79" i="2" l="1"/>
  <c r="G59" i="2"/>
  <c r="G61" i="2" s="1"/>
  <c r="C80" i="2" l="1"/>
  <c r="D74" i="2" l="1"/>
  <c r="D77" i="2"/>
  <c r="D76" i="2"/>
  <c r="D78" i="2"/>
  <c r="D79" i="2"/>
  <c r="D80" i="2" l="1"/>
  <c r="G53" i="1" l="1"/>
  <c r="G12" i="1" l="1"/>
  <c r="G34" i="1"/>
  <c r="G35" i="1"/>
  <c r="G36" i="1"/>
  <c r="G33" i="1"/>
  <c r="G46" i="1"/>
  <c r="G47" i="1"/>
  <c r="G48" i="1"/>
  <c r="G49" i="1"/>
  <c r="G51" i="1"/>
  <c r="G52" i="1"/>
  <c r="G44" i="1"/>
  <c r="G22" i="1"/>
  <c r="G23" i="1"/>
  <c r="G21" i="1"/>
  <c r="C82" i="1" l="1"/>
  <c r="G56" i="1"/>
  <c r="C83" i="1" s="1"/>
  <c r="C80" i="1"/>
  <c r="C84" i="1"/>
  <c r="C81" i="1" l="1"/>
  <c r="G66" i="1"/>
  <c r="G63" i="1" l="1"/>
  <c r="G64" i="1" s="1"/>
  <c r="C85" i="1" s="1"/>
  <c r="G65" i="1" l="1"/>
  <c r="C86" i="1"/>
  <c r="D80" i="1" s="1"/>
  <c r="G67" i="1" l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<sst xmlns="http://schemas.openxmlformats.org/spreadsheetml/2006/main" count="2833" uniqueCount="719">
  <si>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</si>
  <si>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</si>
  <si>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</si>
  <si>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</si>
  <si>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</si>
  <si>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</si>
  <si>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</si>
  <si>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</si>
  <si>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</si>
  <si>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</si>
  <si>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</si>
  <si>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</si>
  <si>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</si>
  <si>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</si>
  <si>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</si>
  <si>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</si>
  <si>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</si>
  <si>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</si>
  <si>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</si>
  <si>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</si>
  <si>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</si>
  <si>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</si>
  <si>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</si>
  <si>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</si>
  <si>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</si>
  <si>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</si>
  <si>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</si>
  <si>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</si>
  <si>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</si>
  <si>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</si>
  <si>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</si>
  <si>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</si>
  <si>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</si>
  <si>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</si>
  <si>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</si>
  <si>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</si>
  <si>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</si>
  <si>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</si>
  <si>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</si>
  <si>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</si>
  <si>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</si>
  <si>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</si>
  <si>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</si>
  <si>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</si>
  <si>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</si>
  <si>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</si>
  <si>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</si>
  <si>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</si>
  <si>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</si>
  <si>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</si>
  <si>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</si>
  <si>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</si>
  <si>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</si>
  <si>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</si>
  <si>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</si>
  <si>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</si>
  <si>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</si>
  <si>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</si>
  <si>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</si>
  <si>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Dic-Mar</t>
  </si>
  <si>
    <t xml:space="preserve"> </t>
  </si>
  <si>
    <t>FERTILIZANTE</t>
  </si>
  <si>
    <t>INSECTICIDA</t>
  </si>
  <si>
    <t>kg</t>
  </si>
  <si>
    <t>Muriato de potasio</t>
  </si>
  <si>
    <t>Karate Zeon</t>
  </si>
  <si>
    <t>Lt</t>
  </si>
  <si>
    <t>PRECIO ESPERADO ($/Unidades)</t>
  </si>
  <si>
    <t>Rendimiento  (Unidades/hà)</t>
  </si>
  <si>
    <t>Costo unitario ($/ Unidades) (*)</t>
  </si>
  <si>
    <t>ESCENARIOS COSTO UNITARIO  ($/unidades)</t>
  </si>
  <si>
    <t>Ago</t>
  </si>
  <si>
    <t>ESTABLECIMIENTO ALFALFA</t>
  </si>
  <si>
    <t>WL  903 HQ</t>
  </si>
  <si>
    <t>O´HIGGINS</t>
  </si>
  <si>
    <t>SAN FERNANDO</t>
  </si>
  <si>
    <t>FEBR. 2022</t>
  </si>
  <si>
    <t>RENDIMIENTO (Fardos/ha)</t>
  </si>
  <si>
    <t>Dic-Mar 2022-23</t>
  </si>
  <si>
    <t>LOCAL</t>
  </si>
  <si>
    <t>Eladas y Sequia</t>
  </si>
  <si>
    <t>Riego</t>
  </si>
  <si>
    <t>Manejo Fitosanitario</t>
  </si>
  <si>
    <t>Cosecha</t>
  </si>
  <si>
    <t>Octubre-Marzo</t>
  </si>
  <si>
    <t>Subsolador</t>
  </si>
  <si>
    <t>Rastrajes</t>
  </si>
  <si>
    <t>Nivelacion</t>
  </si>
  <si>
    <t>Siembra y Apisonado</t>
  </si>
  <si>
    <t>Ciega</t>
  </si>
  <si>
    <t>Rastrillado</t>
  </si>
  <si>
    <t>Enfardadura</t>
  </si>
  <si>
    <t>0.5</t>
  </si>
  <si>
    <t>0.6</t>
  </si>
  <si>
    <t>Agosto</t>
  </si>
  <si>
    <t>Dic- Marzo</t>
  </si>
  <si>
    <t>SEMILLA</t>
  </si>
  <si>
    <t>Superfosfato Triple</t>
  </si>
  <si>
    <t>HERBICIDA</t>
  </si>
  <si>
    <t>Pivot 100SL</t>
  </si>
  <si>
    <t>Rango 480 sl</t>
  </si>
  <si>
    <t>Farmon</t>
  </si>
  <si>
    <t>Kg</t>
  </si>
  <si>
    <t>lt</t>
  </si>
  <si>
    <t>Dic-Marzo</t>
  </si>
  <si>
    <t>Octubre-Nov.</t>
  </si>
  <si>
    <t>Octubre Marzo</t>
  </si>
  <si>
    <t>MANTENCION ALFALFA 2a 4 años</t>
  </si>
  <si>
    <t>Oct-Marzo</t>
  </si>
  <si>
    <t>Fertilizacion con trompo</t>
  </si>
  <si>
    <t>May- Junio</t>
  </si>
  <si>
    <t>Aplicación de insecticida</t>
  </si>
  <si>
    <t>Nov-Marzo</t>
  </si>
  <si>
    <t>Mayo-Junio</t>
  </si>
  <si>
    <t>Centurion Super</t>
  </si>
  <si>
    <t>Octubre</t>
  </si>
  <si>
    <t>Miel</t>
  </si>
  <si>
    <t>RENDIMIENTO (KGS.)</t>
  </si>
  <si>
    <t>Multiflora</t>
  </si>
  <si>
    <t>Medio</t>
  </si>
  <si>
    <t xml:space="preserve">PRECIO ESPERADO ($/Kg) </t>
  </si>
  <si>
    <t>Lib. B. O'Higgins</t>
  </si>
  <si>
    <t>SAN  Fernando</t>
  </si>
  <si>
    <t>Exportadoras, mercado interno</t>
  </si>
  <si>
    <t xml:space="preserve">San Fernando, Chimbarongo, Placilla Nancagua </t>
  </si>
  <si>
    <t>Noviembre-Marzo</t>
  </si>
  <si>
    <t>10-2-2022</t>
  </si>
  <si>
    <t>Sequía</t>
  </si>
  <si>
    <t>COSTOS DIRECTOS DE PRODUCCIÓN POR 100 COLMENAS</t>
  </si>
  <si>
    <t>Revisión de colmenas temporada baja</t>
  </si>
  <si>
    <t>Abril a Agosto</t>
  </si>
  <si>
    <t>Revisión de colmenas temporada alta</t>
  </si>
  <si>
    <t>Septiembre a Febrero</t>
  </si>
  <si>
    <t>Formación de núcleos</t>
  </si>
  <si>
    <t>Septiembre - Octubre</t>
  </si>
  <si>
    <t>Reparación de material</t>
  </si>
  <si>
    <t>Abril - Julio</t>
  </si>
  <si>
    <t>Limpieza de material</t>
  </si>
  <si>
    <t>Recuperación de cera</t>
  </si>
  <si>
    <t>ALIMENTOS Y MEDICAMENTOS</t>
  </si>
  <si>
    <t>Azúcar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</si>
  <si>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</si>
  <si>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</si>
  <si>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</si>
  <si>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</si>
  <si>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</si>
  <si>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</si>
  <si>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</si>
  <si>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</si>
  <si>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</si>
  <si>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</si>
  <si>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Agosto, Febrero- Marzo</t>
  </si>
  <si>
    <t>Hormiguicida</t>
  </si>
  <si>
    <t>c/u</t>
  </si>
  <si>
    <t>Anual</t>
  </si>
  <si>
    <t>Bolsas de polietileno</t>
  </si>
  <si>
    <t>Gas licuado</t>
  </si>
  <si>
    <t>Toallas scott</t>
  </si>
  <si>
    <t>Reinas</t>
  </si>
  <si>
    <t>Traslados cosecha</t>
  </si>
  <si>
    <t>Diciembre-Enero</t>
  </si>
  <si>
    <t>Traslado Estampado de Cera</t>
  </si>
  <si>
    <t>Servicio de extracción de miel</t>
  </si>
  <si>
    <t>alzas</t>
  </si>
  <si>
    <t>Noviembre - Marzo</t>
  </si>
  <si>
    <t>Servicio de estampado de cera</t>
  </si>
  <si>
    <r>
      <rPr>
        <u/>
        <sz val="8"/>
        <rFont val="Calibri"/>
        <family val="2"/>
        <charset val="1"/>
      </rPr>
      <t>Fuente</t>
    </r>
    <r>
      <rPr>
        <sz val="8"/>
        <rFont val="Calibri"/>
        <family val="2"/>
        <charset val="1"/>
      </rPr>
      <t>: INDAP</t>
    </r>
  </si>
  <si>
    <r>
      <rPr>
        <b/>
        <u/>
        <sz val="7"/>
        <rFont val="Calibri"/>
        <family val="2"/>
        <charset val="1"/>
      </rPr>
      <t>Notas</t>
    </r>
    <r>
      <rPr>
        <b/>
        <sz val="7"/>
        <rFont val="Calibri"/>
        <family val="2"/>
        <charset val="1"/>
      </rPr>
      <t>:</t>
    </r>
  </si>
  <si>
    <t>3. Precio esperado por ventas corresponde a precio colocado en el domicilio del vendedor.</t>
  </si>
  <si>
    <t>7. Se considera una producción de 16 kg/colmena</t>
  </si>
  <si>
    <t>ESCENARIOS COSTO UNITARIO  ($/Kg de miel)</t>
  </si>
  <si>
    <t>Rendimiento (qqm/hà)</t>
  </si>
  <si>
    <t>Costo unitario ($/qqm) (*)</t>
  </si>
  <si>
    <t>FICHA TECNICA</t>
  </si>
  <si>
    <t>ARANDANO</t>
  </si>
  <si>
    <t>RENDIMIENTO (kg/ha)</t>
  </si>
  <si>
    <t>O´Neal, Duke</t>
  </si>
  <si>
    <t>FECHA ESTIMADA DEL PRECIO DE VENTA</t>
  </si>
  <si>
    <t>nov-dic  de 2020</t>
  </si>
  <si>
    <t>NIVEL TECNOLOGICO</t>
  </si>
  <si>
    <t>PRECIO ESPERADO ($/kg)</t>
  </si>
  <si>
    <t>REGION</t>
  </si>
  <si>
    <t>INGRESO ESPERADO</t>
  </si>
  <si>
    <t>AREA</t>
  </si>
  <si>
    <t>San Fernando</t>
  </si>
  <si>
    <t>DESTINO DE LA PRODUCCIÓN</t>
  </si>
  <si>
    <t>Exportación</t>
  </si>
  <si>
    <t>Todas</t>
  </si>
  <si>
    <t>nov-dic 2021</t>
  </si>
  <si>
    <t>Heladas, sequía</t>
  </si>
  <si>
    <t>COSTOS DIRECTOS DE PRODUCCION POR HECTAREA</t>
  </si>
  <si>
    <t>Epoca (mes)</t>
  </si>
  <si>
    <t>Aplicaciones de Nitrate balancer</t>
  </si>
  <si>
    <t>Abril Mayo</t>
  </si>
  <si>
    <t>Aplicación de cobre</t>
  </si>
  <si>
    <t>Mayo-Junio-Julio</t>
  </si>
  <si>
    <t>Poda</t>
  </si>
  <si>
    <t>Junio-Julio</t>
  </si>
  <si>
    <t>Aplicación de herbicida</t>
  </si>
  <si>
    <t>Mayo-Marzo</t>
  </si>
  <si>
    <t>Agosto-Marzo</t>
  </si>
  <si>
    <t>Aplicaciones de fungicidas</t>
  </si>
  <si>
    <t>Recoleccion de fruta</t>
  </si>
  <si>
    <t>Noviembre-Diciembre</t>
  </si>
  <si>
    <t>Acarreo</t>
  </si>
  <si>
    <t xml:space="preserve">Cantidad </t>
  </si>
  <si>
    <t>FERTILIZANTES</t>
  </si>
  <si>
    <t>Urea</t>
  </si>
  <si>
    <t>Septiembre-Marzo</t>
  </si>
  <si>
    <t>Sulfato de amonio</t>
  </si>
  <si>
    <t>Fosfato monoamónico</t>
  </si>
  <si>
    <t>Nitrato de potasio</t>
  </si>
  <si>
    <t>Sulfato de magnesio</t>
  </si>
  <si>
    <t>Acido fosfórico</t>
  </si>
  <si>
    <t>Nitrato de calcio</t>
  </si>
  <si>
    <t>FUNGICIDAS</t>
  </si>
  <si>
    <t>Captan WP</t>
  </si>
  <si>
    <t>septiembre-octubre</t>
  </si>
  <si>
    <t>Cuprodul WG</t>
  </si>
  <si>
    <t>Junio-  Julio</t>
  </si>
  <si>
    <t>Switch</t>
  </si>
  <si>
    <t>Octubre-Noviembre</t>
  </si>
  <si>
    <t>Bellis</t>
  </si>
  <si>
    <t>Teldor 50 WP</t>
  </si>
  <si>
    <t>Septiembre</t>
  </si>
  <si>
    <t>BIOESTIMULANTES</t>
  </si>
  <si>
    <t>Nitrate Balancer</t>
  </si>
  <si>
    <t>Abril-Mayo</t>
  </si>
  <si>
    <t>frutaliv</t>
  </si>
  <si>
    <t>Stimplex</t>
  </si>
  <si>
    <t>Septiembre-Octubre</t>
  </si>
  <si>
    <t>kelpak</t>
  </si>
  <si>
    <t>Agosto-Octubre</t>
  </si>
  <si>
    <t>HERBICIDAS</t>
  </si>
  <si>
    <t>Glifosato</t>
  </si>
  <si>
    <t>Mayo-Octubre</t>
  </si>
  <si>
    <t>Pendiclan 33 EC</t>
  </si>
  <si>
    <t>julio</t>
  </si>
  <si>
    <t>Goal 2EC</t>
  </si>
  <si>
    <t>Julio</t>
  </si>
  <si>
    <t>Paraquat</t>
  </si>
  <si>
    <t>septiembre-marzo</t>
  </si>
  <si>
    <t>Centurion super</t>
  </si>
  <si>
    <t>Junio-Octubre</t>
  </si>
  <si>
    <t>INSECTICIDAS</t>
  </si>
  <si>
    <t>delegate</t>
  </si>
  <si>
    <t>octubre</t>
  </si>
  <si>
    <t>intrepid sc</t>
  </si>
  <si>
    <t>diciembre</t>
  </si>
  <si>
    <t>Punto 70 WP</t>
  </si>
  <si>
    <t>Pasta Poda</t>
  </si>
  <si>
    <t>galón</t>
  </si>
  <si>
    <t>Servicios</t>
  </si>
  <si>
    <t>BPA</t>
  </si>
  <si>
    <t>anual</t>
  </si>
  <si>
    <t>Energía eléctrica</t>
  </si>
  <si>
    <t>kwh</t>
  </si>
  <si>
    <t>Servicios básico exigido BPA</t>
  </si>
  <si>
    <t>ha</t>
  </si>
  <si>
    <t>Arriendo baños</t>
  </si>
  <si>
    <t>Fletes</t>
  </si>
  <si>
    <t>viajes</t>
  </si>
  <si>
    <t>Fuente: INDAP</t>
  </si>
  <si>
    <t>ESCENARIOS COSTO UNITARIO  ($/kilos)</t>
  </si>
  <si>
    <t>Rendimiento  (kilos/hà)</t>
  </si>
  <si>
    <t>Costo unitario ($/kilos) (*)</t>
  </si>
  <si>
    <t>CEBOLLA</t>
  </si>
  <si>
    <t>RENDIMIENTO (Unidades/ha)</t>
  </si>
  <si>
    <t>GRANO DE ORO</t>
  </si>
  <si>
    <t>MARZO/ABRIL 2023</t>
  </si>
  <si>
    <t>PRECIO ESPERADO ($/Kilo)</t>
  </si>
  <si>
    <t>MERCADO MAYORISTA</t>
  </si>
  <si>
    <t>Todas las comunas</t>
  </si>
  <si>
    <t>FEBRERO/MARZO</t>
  </si>
  <si>
    <t>SEQUIA/HELADAS/LLUVIA EXTEMPORÁNEA</t>
  </si>
  <si>
    <t>Vibrocultivador</t>
  </si>
  <si>
    <t>Control de malezas</t>
  </si>
  <si>
    <t>Siembra de almaciguera</t>
  </si>
  <si>
    <t>Riego de almaciguera</t>
  </si>
  <si>
    <t>Manejo de almácigos</t>
  </si>
  <si>
    <t>Junio-Septiembre</t>
  </si>
  <si>
    <t>Arranca de almácigo</t>
  </si>
  <si>
    <t xml:space="preserve">Agosto-Septiembre </t>
  </si>
  <si>
    <t>Aplicación de fertilizante base</t>
  </si>
  <si>
    <t>Trasplante/Plantación</t>
  </si>
  <si>
    <t>Riegos (2)</t>
  </si>
  <si>
    <t>Segunda aplicación de fertilizantes</t>
  </si>
  <si>
    <t>Tercera aplicación de fertilizantes</t>
  </si>
  <si>
    <t>Noviembre</t>
  </si>
  <si>
    <t>Riegos (4)</t>
  </si>
  <si>
    <t>Diciembre</t>
  </si>
  <si>
    <t>Cuarta aplicación de fertilizantes</t>
  </si>
  <si>
    <t>Enero</t>
  </si>
  <si>
    <t>Arranca</t>
  </si>
  <si>
    <t>Febrero</t>
  </si>
  <si>
    <t>Curado</t>
  </si>
  <si>
    <t>Marzo</t>
  </si>
  <si>
    <t>Volteadura</t>
  </si>
  <si>
    <t>Abril</t>
  </si>
  <si>
    <t>Guarda a bodega</t>
  </si>
  <si>
    <t>Mayo</t>
  </si>
  <si>
    <t>Aradura (2)</t>
  </si>
  <si>
    <t>Agosto Septiembre</t>
  </si>
  <si>
    <t>Rastraje  (4)</t>
  </si>
  <si>
    <t>Aplicación de fertilizante</t>
  </si>
  <si>
    <t>Melgadura</t>
  </si>
  <si>
    <t>Aplicación herb. pretranspl.</t>
  </si>
  <si>
    <t>Acequiadura</t>
  </si>
  <si>
    <t>Aplicación de herbicidas</t>
  </si>
  <si>
    <t>Aplicación/Insect/Fungicida</t>
  </si>
  <si>
    <t>Octubre-Diciembre</t>
  </si>
  <si>
    <t>SEMILLAS</t>
  </si>
  <si>
    <t>Semilla</t>
  </si>
  <si>
    <t>Mayo Junio</t>
  </si>
  <si>
    <t>Salitre potásico</t>
  </si>
  <si>
    <t>Superfosfato triple</t>
  </si>
  <si>
    <t>Phyton 27</t>
  </si>
  <si>
    <t>Terrasorb Foliar</t>
  </si>
  <si>
    <t>Hyvron</t>
  </si>
  <si>
    <t>Kendal</t>
  </si>
  <si>
    <t>Fosfimax</t>
  </si>
  <si>
    <t>Manzate 200</t>
  </si>
  <si>
    <t>Bravo 720</t>
  </si>
  <si>
    <t>Amistar Opti</t>
  </si>
  <si>
    <t>Noviembre- Enero</t>
  </si>
  <si>
    <t>Folio Gold 440 SC</t>
  </si>
  <si>
    <t>Ridomil gold Mz 68 WP</t>
  </si>
  <si>
    <t>Switch 62.5 WG</t>
  </si>
  <si>
    <t>Centurion</t>
  </si>
  <si>
    <t xml:space="preserve">Septiembre-octubre </t>
  </si>
  <si>
    <t>Prodigio 600 SC</t>
  </si>
  <si>
    <t>Octubr- Noviembre</t>
  </si>
  <si>
    <t>Engeo</t>
  </si>
  <si>
    <t>Octubre -enero</t>
  </si>
  <si>
    <t>Zero 5 EC</t>
  </si>
  <si>
    <t>Karate</t>
  </si>
  <si>
    <t>Selecron</t>
  </si>
  <si>
    <t>Traslados internos</t>
  </si>
  <si>
    <t>Viajes</t>
  </si>
  <si>
    <t>Octubre - Abril</t>
  </si>
  <si>
    <t>CEREZAS</t>
  </si>
  <si>
    <t>SANTINA LAPINS</t>
  </si>
  <si>
    <t>NOVIEMBRE/DICIEMBRE</t>
  </si>
  <si>
    <t>MERCADO INTERNO/EXPORTACION</t>
  </si>
  <si>
    <t>SEQUIA/HELADAS</t>
  </si>
  <si>
    <t>PODA</t>
  </si>
  <si>
    <t>JUN</t>
  </si>
  <si>
    <t>FERTILIZACION</t>
  </si>
  <si>
    <t>MAR/NOV</t>
  </si>
  <si>
    <t>CONTROL DE MALEZAS</t>
  </si>
  <si>
    <t>EN/DIC</t>
  </si>
  <si>
    <t>RIEGOS</t>
  </si>
  <si>
    <t>SEP/MAY</t>
  </si>
  <si>
    <t>COSECHA</t>
  </si>
  <si>
    <t>FEB/MAR</t>
  </si>
  <si>
    <t>VARIOS</t>
  </si>
  <si>
    <t>PULVERIZACION</t>
  </si>
  <si>
    <t>ENE/DIC</t>
  </si>
  <si>
    <t>SURCADURA</t>
  </si>
  <si>
    <t>SEP/DIC</t>
  </si>
  <si>
    <t>MAR/FEB</t>
  </si>
  <si>
    <t>TRITURADORA DE PODA</t>
  </si>
  <si>
    <t>JUL/AGOS</t>
  </si>
  <si>
    <t>RASTRAJ E</t>
  </si>
  <si>
    <t>AGO/DIC</t>
  </si>
  <si>
    <t>COCEHA CARRO AUTOCARGABLE</t>
  </si>
  <si>
    <t>FLETE</t>
  </si>
  <si>
    <t>NORDOX</t>
  </si>
  <si>
    <t>KG</t>
  </si>
  <si>
    <t>Sept</t>
  </si>
  <si>
    <t>STREPTO PLUS</t>
  </si>
  <si>
    <t>ABR/SEP</t>
  </si>
  <si>
    <t>DIAZINON 40 WP</t>
  </si>
  <si>
    <t>MAR/DIC</t>
  </si>
  <si>
    <t>LORSBAN 48 WP</t>
  </si>
  <si>
    <t>CENTURUON</t>
  </si>
  <si>
    <t>LT</t>
  </si>
  <si>
    <t>TEBUCONAZOL</t>
  </si>
  <si>
    <t>SCORE</t>
  </si>
  <si>
    <t>LI</t>
  </si>
  <si>
    <t>SEP/OCT</t>
  </si>
  <si>
    <t>MANZATE</t>
  </si>
  <si>
    <t>CITROLIV</t>
  </si>
  <si>
    <t>JUL</t>
  </si>
  <si>
    <t>SUNSPRAY</t>
  </si>
  <si>
    <t>NOV</t>
  </si>
  <si>
    <t>LORSBAN 4 E</t>
  </si>
  <si>
    <t>ROUNDUP 48%</t>
  </si>
  <si>
    <t xml:space="preserve">DEFENDER POTACIO </t>
  </si>
  <si>
    <t>ACIDO GIBELICO</t>
  </si>
  <si>
    <t>NOV/DIC</t>
  </si>
  <si>
    <t>HURRICANE</t>
  </si>
  <si>
    <t>UREA</t>
  </si>
  <si>
    <t xml:space="preserve">MURIATO POTACIO </t>
  </si>
  <si>
    <t>DEFENDER .BORO</t>
  </si>
  <si>
    <t>MAR/SEP</t>
  </si>
  <si>
    <t xml:space="preserve">FOLEARTEC ZING </t>
  </si>
  <si>
    <t>DEFENDER CALCIO</t>
  </si>
  <si>
    <t>FOLEARTEC MAGNECIO</t>
  </si>
  <si>
    <t>ACIDO FOFOLICO</t>
  </si>
  <si>
    <t>SEP/FEB</t>
  </si>
  <si>
    <t>SULFATO MAGNECIO</t>
  </si>
  <si>
    <t>NITRATO CALCIO</t>
  </si>
  <si>
    <t>IMPREVISTOS</t>
  </si>
  <si>
    <t>FRAMBUESA</t>
  </si>
  <si>
    <t>(Ver Nota 8)</t>
  </si>
  <si>
    <t>Heritage</t>
  </si>
  <si>
    <t>FECHA ESTIMADA PRECIO DE VENTA</t>
  </si>
  <si>
    <t>Dic. 2020 a Mar. 2021</t>
  </si>
  <si>
    <t xml:space="preserve">INGRESO ESPERADO </t>
  </si>
  <si>
    <t>ÁREA</t>
  </si>
  <si>
    <t>Lluvias-Heladas - sequia</t>
  </si>
  <si>
    <t>1er. Control de malezas</t>
  </si>
  <si>
    <t>Junio</t>
  </si>
  <si>
    <t>Recoger restos de poda</t>
  </si>
  <si>
    <t>1ra. aplicación de fertilizantes</t>
  </si>
  <si>
    <t>2da. fertilización</t>
  </si>
  <si>
    <t>2do. control de malezas</t>
  </si>
  <si>
    <t>3ra. fertilización</t>
  </si>
  <si>
    <t>4ta. Fertilización</t>
  </si>
  <si>
    <t>Aplicación de fungicida</t>
  </si>
  <si>
    <t xml:space="preserve">Riego </t>
  </si>
  <si>
    <t>Aplicación de bioestimulante</t>
  </si>
  <si>
    <t>4to. control de malezas</t>
  </si>
  <si>
    <t>Acomodar alambres</t>
  </si>
  <si>
    <t xml:space="preserve">Aplicación de fungicida </t>
  </si>
  <si>
    <t>Riegos</t>
  </si>
  <si>
    <t>Aplicación fungicida+Fertil. Foliar</t>
  </si>
  <si>
    <t>5to. control de malezas/Maq.</t>
  </si>
  <si>
    <t>5ta. fertilización</t>
  </si>
  <si>
    <t>Poda en verde</t>
  </si>
  <si>
    <t>6to. control de malezas/Maq.</t>
  </si>
  <si>
    <t>6ta. fertilización</t>
  </si>
  <si>
    <t>7mo. control de malezas/Maq.</t>
  </si>
  <si>
    <t>7a. fertilización</t>
  </si>
  <si>
    <t xml:space="preserve">Riegos </t>
  </si>
  <si>
    <t>8a. fertilización</t>
  </si>
  <si>
    <t>diciembre-marzo</t>
  </si>
  <si>
    <t>Cantidad</t>
  </si>
  <si>
    <t>superfosfato triple</t>
  </si>
  <si>
    <t>junio</t>
  </si>
  <si>
    <t>sulfato potasio</t>
  </si>
  <si>
    <t>Septiembre-Febrero</t>
  </si>
  <si>
    <t>nitrato de potasio</t>
  </si>
  <si>
    <t>noviembre -febrero</t>
  </si>
  <si>
    <t>Noviembre-Enero</t>
  </si>
  <si>
    <t>Frutaliv</t>
  </si>
  <si>
    <t>Noviembre-Febrero</t>
  </si>
  <si>
    <t>BIOFERTILIZANTE</t>
  </si>
  <si>
    <t>tribac-bio</t>
  </si>
  <si>
    <t>Captan 80 WG</t>
  </si>
  <si>
    <t>Octubre-Febrero</t>
  </si>
  <si>
    <t>Cobre Nordox</t>
  </si>
  <si>
    <t>julio-agosto</t>
  </si>
  <si>
    <t>Simazina</t>
  </si>
  <si>
    <t>enero-marzo</t>
  </si>
  <si>
    <t>abamectina</t>
  </si>
  <si>
    <t>Flete predio planta</t>
  </si>
  <si>
    <t>Notas: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</si>
  <si>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</si>
  <si>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</si>
  <si>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</si>
  <si>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Los insumos aplicados (tipo y dosis) están referidos al Área en particular.</t>
  </si>
  <si>
    <t>5. El precio esperado por ventas corresponde al precio colocado en la exportadora..</t>
  </si>
  <si>
    <t>6. Se considera un  79% congelado y 21% block</t>
  </si>
  <si>
    <t>7. Resumen de Ingresos</t>
  </si>
  <si>
    <t>ITEM</t>
  </si>
  <si>
    <t>PRECIO ($)</t>
  </si>
  <si>
    <t>kilos</t>
  </si>
  <si>
    <t>TOTAL ($)</t>
  </si>
  <si>
    <t>Precio Fresco ($/Kg)</t>
  </si>
  <si>
    <t>Precio congelado ($/Kg)</t>
  </si>
  <si>
    <t>Precio block ($/Kg)</t>
  </si>
  <si>
    <t>RUBRO o CULTIVO</t>
  </si>
  <si>
    <t>BOVINOS LECHE</t>
  </si>
  <si>
    <t>RENDIMIENTO (lt/10 animales)</t>
  </si>
  <si>
    <t>Mezcla</t>
  </si>
  <si>
    <t>Mercado Local</t>
  </si>
  <si>
    <t>FECHA DE VENTA</t>
  </si>
  <si>
    <t>Enfermedad/Sequía</t>
  </si>
  <si>
    <t>COSTOS DIRECTOS DE PRODUCCIÓN REBAÑO 20 ANIMALES</t>
  </si>
  <si>
    <t>Monitoreo sanidad del rebaño</t>
  </si>
  <si>
    <t>Enero-Diciembre</t>
  </si>
  <si>
    <t>Areteo con DIIO</t>
  </si>
  <si>
    <t>Alimentación</t>
  </si>
  <si>
    <t>Ordeña</t>
  </si>
  <si>
    <t>Desparasitación</t>
  </si>
  <si>
    <t>Marzo-Septiembre</t>
  </si>
  <si>
    <t>Vacunación</t>
  </si>
  <si>
    <t>Muestreo de fecas</t>
  </si>
  <si>
    <t>Evaluación de condición corporal</t>
  </si>
  <si>
    <t>Marzo-agosto</t>
  </si>
  <si>
    <t>Destete</t>
  </si>
  <si>
    <t>Marzo-Abril</t>
  </si>
  <si>
    <t>Terapia de Secado</t>
  </si>
  <si>
    <t>Registros</t>
  </si>
  <si>
    <t>Marzo-Febrero</t>
  </si>
  <si>
    <t>Declaración de existencias</t>
  </si>
  <si>
    <t>Exámenes Brucelosis Tuberculosis</t>
  </si>
  <si>
    <t>Evaluación hembras al encaste</t>
  </si>
  <si>
    <t>Inseminación artificial</t>
  </si>
  <si>
    <t>Selección y desecho</t>
  </si>
  <si>
    <t>Octubre-Septiembre</t>
  </si>
  <si>
    <t>Detección preñez</t>
  </si>
  <si>
    <t>Mantención unidad de ordeña</t>
  </si>
  <si>
    <t>RevIsión máquina de ordeña</t>
  </si>
  <si>
    <t>Marzo-Abril/Oct-Nov</t>
  </si>
  <si>
    <t>Lavado máquina ordeña</t>
  </si>
  <si>
    <t>n/a</t>
  </si>
  <si>
    <t>Antiparasitario (ivermectina 1% + clorsulón 10%)</t>
  </si>
  <si>
    <t>ml</t>
  </si>
  <si>
    <t>Marzo - Septiembre</t>
  </si>
  <si>
    <t>Vacunas (enfermedades clostridiales)</t>
  </si>
  <si>
    <t>dosis (2 ml)</t>
  </si>
  <si>
    <t>Alimentación con subproductos</t>
  </si>
  <si>
    <t>Alimentación con heno</t>
  </si>
  <si>
    <t>Medicamentos emergencias (varios)</t>
  </si>
  <si>
    <t>unidad (evento)</t>
  </si>
  <si>
    <t>Septiembre - Febrero</t>
  </si>
  <si>
    <t>Praderas (mantención)</t>
  </si>
  <si>
    <t>unidad</t>
  </si>
  <si>
    <t xml:space="preserve">Agosto </t>
  </si>
  <si>
    <t>Enero - Diciembre</t>
  </si>
  <si>
    <t>Aretes</t>
  </si>
  <si>
    <t>Caja</t>
  </si>
  <si>
    <t>Aceite máquina ordeñadora</t>
  </si>
  <si>
    <t>Detergentes</t>
  </si>
  <si>
    <t>Luz y agua</t>
  </si>
  <si>
    <t>Pagos</t>
  </si>
  <si>
    <t>Servicio de análisis parasitario</t>
  </si>
  <si>
    <t>Marzo - Junio - Septiembre</t>
  </si>
  <si>
    <t>caja</t>
  </si>
  <si>
    <t>Contabilidad</t>
  </si>
  <si>
    <t>Mensualidad</t>
  </si>
  <si>
    <t>Fletes venta de animales</t>
  </si>
  <si>
    <t>1. El precio de los insumos y productos se expresan con IVA.</t>
  </si>
  <si>
    <t>2. El costo de la mano de obra incluye impuestos e imposiciones.</t>
  </si>
  <si>
    <t>4. Los insumos considerados (tipo y dosis) son sólo referenciales y corresponden a la Agencia de Area en particular.</t>
  </si>
  <si>
    <t>5. El precio esperado de venta considera al producto colocado en el predio del productor.</t>
  </si>
  <si>
    <t>MAIZ GRANO</t>
  </si>
  <si>
    <t>RENDIMIENTO (kg/Há.)</t>
  </si>
  <si>
    <t>abril</t>
  </si>
  <si>
    <t>San  Fernando</t>
  </si>
  <si>
    <t>Agroindustria</t>
  </si>
  <si>
    <t>Chimbarongo, San Fernando, Placilla, Nancagua</t>
  </si>
  <si>
    <t>Sequía y lluvias</t>
  </si>
  <si>
    <t>Movimiento insumos</t>
  </si>
  <si>
    <t>Aporca</t>
  </si>
  <si>
    <t>Riegos (9 )</t>
  </si>
  <si>
    <t>Septiembre  - Marzo</t>
  </si>
  <si>
    <t>N/A</t>
  </si>
  <si>
    <t>Picar caña</t>
  </si>
  <si>
    <t>Aplicación de nitrógeno</t>
  </si>
  <si>
    <t>Rastraje</t>
  </si>
  <si>
    <t>Aradura (arado vertedera)</t>
  </si>
  <si>
    <t>Agosto - Septiembre</t>
  </si>
  <si>
    <t>Rastraje (incorp. herb. Insect)</t>
  </si>
  <si>
    <t>Septiembre -Octubre</t>
  </si>
  <si>
    <t>Trazado de acequias</t>
  </si>
  <si>
    <t>Siembra y fertilización</t>
  </si>
  <si>
    <t>Octubre - Noviembre</t>
  </si>
  <si>
    <t>Acarreo de insumos</t>
  </si>
  <si>
    <t>Cultivadora/Aporca/Abonador</t>
  </si>
  <si>
    <t>Noviembre - Diciembre</t>
  </si>
  <si>
    <t>Marzo- Abril</t>
  </si>
  <si>
    <t>bolsa</t>
  </si>
  <si>
    <t>Mezcla NPK 17-20-20</t>
  </si>
  <si>
    <t>Primagram Gold 660 SC</t>
  </si>
  <si>
    <t>Option Pro 32% WG</t>
  </si>
  <si>
    <t>ENV. 600 GRS</t>
  </si>
  <si>
    <t xml:space="preserve">Zoom </t>
  </si>
  <si>
    <t xml:space="preserve"> lt </t>
  </si>
  <si>
    <t>Troya 4E</t>
  </si>
  <si>
    <t>Septiembre - Noviembre</t>
  </si>
  <si>
    <t>Transporte (Flete)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</si>
  <si>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</si>
  <si>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</si>
  <si>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3. Precio esperado por ventas corresponde a precio colocado en el domicilio del comprador, (incluye Ingreso a Feria)</t>
  </si>
  <si>
    <t>ESCENARIOS COSTO UNITARIO  ($/kg)</t>
  </si>
  <si>
    <t>Rendimiento (kg/hà)</t>
  </si>
  <si>
    <t>Costo unitario ($/kg) (*)</t>
  </si>
  <si>
    <t>MANZANA</t>
  </si>
  <si>
    <t xml:space="preserve">BICOLOR GRNNY STRAING ROJO </t>
  </si>
  <si>
    <t>FEBRERO /ABRIL</t>
  </si>
  <si>
    <t>FEBRERO/ABRIL</t>
  </si>
  <si>
    <t>RALEO</t>
  </si>
  <si>
    <t>HH</t>
  </si>
  <si>
    <t>OCT/NOV</t>
  </si>
  <si>
    <t>FEB/ABR</t>
  </si>
  <si>
    <t>MORAS</t>
  </si>
  <si>
    <t>Dic. 2020 a Feb 2021</t>
  </si>
  <si>
    <t>Dic 2020-feb 2021</t>
  </si>
  <si>
    <t>Lluvias, heladas, sequia</t>
  </si>
  <si>
    <t>1er. control de malezas</t>
  </si>
  <si>
    <t>Amarra</t>
  </si>
  <si>
    <t>4ta. fertilización</t>
  </si>
  <si>
    <t>Aplicación de Insecticida</t>
  </si>
  <si>
    <t>Aplicación Fung+Foliar</t>
  </si>
  <si>
    <t>5to. Controld de malezas/Maq.</t>
  </si>
  <si>
    <t>Arreglo de laterales</t>
  </si>
  <si>
    <t>Aplicación de Fung+Foliar</t>
  </si>
  <si>
    <t>7mo. Control de malezas/Maq.</t>
  </si>
  <si>
    <t>Enero-Febrero</t>
  </si>
  <si>
    <t>Sulfato potasio</t>
  </si>
  <si>
    <t>FUNGICIDA</t>
  </si>
  <si>
    <t>cobre nordox</t>
  </si>
  <si>
    <t>Mayo-Agosto</t>
  </si>
  <si>
    <t>centurion super</t>
  </si>
  <si>
    <t>Punto 70 wp</t>
  </si>
  <si>
    <t>Diazinon 600 EC</t>
  </si>
  <si>
    <t>Flete de fruta a la planta</t>
  </si>
  <si>
    <t>diciembre-febrero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</si>
  <si>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</si>
  <si>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</si>
  <si>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la exportadora.</t>
  </si>
  <si>
    <t>7. Se considera un 100 % Congelado, rendimiento 20.000 kilos/hectárea.</t>
  </si>
  <si>
    <t>8. Resumen de Ingresos</t>
  </si>
  <si>
    <t>PERA</t>
  </si>
  <si>
    <t>PACKANS T</t>
  </si>
  <si>
    <t>FEBRERO</t>
  </si>
  <si>
    <t>TABACO</t>
  </si>
  <si>
    <t>VIRGINIA</t>
  </si>
  <si>
    <t>Jun- Agosto</t>
  </si>
  <si>
    <t>DE O¨HIGGINS</t>
  </si>
  <si>
    <t>AGROINDUSTRIA</t>
  </si>
  <si>
    <t>FEB. ABRIL</t>
  </si>
  <si>
    <t>HELADAS-SEQUIA</t>
  </si>
  <si>
    <t>Plantacion</t>
  </si>
  <si>
    <t>Aplicación de Pesticidas</t>
  </si>
  <si>
    <t>Oct. - Abril</t>
  </si>
  <si>
    <t>Aplicación de fungicidas</t>
  </si>
  <si>
    <t>Aplicación de Fertilizantes</t>
  </si>
  <si>
    <t>Oct. - Febrero</t>
  </si>
  <si>
    <t>Desmanche</t>
  </si>
  <si>
    <t>Dic - Enero</t>
  </si>
  <si>
    <t>Retaquear</t>
  </si>
  <si>
    <t>Abrir bocas</t>
  </si>
  <si>
    <t>Oct -Marzo</t>
  </si>
  <si>
    <t>Limpia</t>
  </si>
  <si>
    <t>Oct - Marzo</t>
  </si>
  <si>
    <t>Cosecha (recoleccion v</t>
  </si>
  <si>
    <t>Feb - Abril</t>
  </si>
  <si>
    <t>carga y descarga de horno</t>
  </si>
  <si>
    <t>selección de hojas</t>
  </si>
  <si>
    <t>Aradura</t>
  </si>
  <si>
    <t>Agosto - Octubre</t>
  </si>
  <si>
    <t>melgas/abonar</t>
  </si>
  <si>
    <t>Limpias</t>
  </si>
  <si>
    <t>Octubre - Enero</t>
  </si>
  <si>
    <t>Cultivar</t>
  </si>
  <si>
    <t>Oct.- Diciembre</t>
  </si>
  <si>
    <t>Desmoche</t>
  </si>
  <si>
    <t>Dic. - Enero</t>
  </si>
  <si>
    <t>Tractor y coloso</t>
  </si>
  <si>
    <t>Feb.- Abril</t>
  </si>
  <si>
    <t>PLANTAS</t>
  </si>
  <si>
    <t>Plantas</t>
  </si>
  <si>
    <t>Un</t>
  </si>
  <si>
    <t>Oct</t>
  </si>
  <si>
    <t>Mescla base</t>
  </si>
  <si>
    <t>Mescla 2</t>
  </si>
  <si>
    <t>Sulfato de Potasio</t>
  </si>
  <si>
    <t>Sulfo MG</t>
  </si>
  <si>
    <t>Salitre Potasico</t>
  </si>
  <si>
    <t>Comannd</t>
  </si>
  <si>
    <t>Oct- Diciembre</t>
  </si>
  <si>
    <t>Dual Gold</t>
  </si>
  <si>
    <t>Orthene</t>
  </si>
  <si>
    <t>Prime engeo</t>
  </si>
  <si>
    <t>SURFACTANTES</t>
  </si>
  <si>
    <t>LI-700</t>
  </si>
  <si>
    <t>Polietileno Bardones</t>
  </si>
  <si>
    <t>Feb.- Mayo</t>
  </si>
  <si>
    <t>Hilo 2 Hebras (Fardos)</t>
  </si>
  <si>
    <t>Hilo Algodón 12-15</t>
  </si>
  <si>
    <t>Arpillera</t>
  </si>
  <si>
    <t>Gas Secado (Hoerneado)</t>
  </si>
  <si>
    <t>Feb.- Junio</t>
  </si>
  <si>
    <t>VIÑA VINIFERA</t>
  </si>
  <si>
    <t>Cabernet Sauvignon</t>
  </si>
  <si>
    <t>MAYO</t>
  </si>
  <si>
    <t>B. O'Higgins</t>
  </si>
  <si>
    <t>ABRIL - MAYO</t>
  </si>
  <si>
    <t>HELADAS -  LLUVIAS</t>
  </si>
  <si>
    <t>Recoger Sarmiento</t>
  </si>
  <si>
    <t>Tirar Alambre</t>
  </si>
  <si>
    <t>Aplicación Herbicida</t>
  </si>
  <si>
    <t>Preparar enrrejado</t>
  </si>
  <si>
    <t>Aplicación Insec. Acaricida</t>
  </si>
  <si>
    <t>1er Desbrote</t>
  </si>
  <si>
    <t>1era Aplicación Azufre</t>
  </si>
  <si>
    <t>2da Aplicación Insec- Acar.</t>
  </si>
  <si>
    <t>2da Aplicación Azufre</t>
  </si>
  <si>
    <t>Aplicación Insecticida</t>
  </si>
  <si>
    <t>2do Desbrote</t>
  </si>
  <si>
    <t>Levantar Alambre</t>
  </si>
  <si>
    <t>Chapoda</t>
  </si>
  <si>
    <t>Control de Oidio y Botritis</t>
  </si>
  <si>
    <t>3ra y 4ta Aplic. Azufre</t>
  </si>
  <si>
    <t>5ta y 6ta Aplic. Azufre</t>
  </si>
  <si>
    <t>8va y 9a Aplic. Azufre</t>
  </si>
  <si>
    <t>Aplicación Fertilizante</t>
  </si>
  <si>
    <t>Aplicación Insecticida (T)</t>
  </si>
  <si>
    <t>Vendimia</t>
  </si>
  <si>
    <t>Muriato Potasio</t>
  </si>
  <si>
    <t>Urea Granulada</t>
  </si>
  <si>
    <t>Podastick</t>
  </si>
  <si>
    <t>L</t>
  </si>
  <si>
    <t>Vertice 43 SC</t>
  </si>
  <si>
    <t>Azufre Ventilado</t>
  </si>
  <si>
    <t>Octubre-Enero</t>
  </si>
  <si>
    <t>Stroby Sc</t>
  </si>
  <si>
    <t>Cronos</t>
  </si>
  <si>
    <t>Panzer Gold (Glifosato)</t>
  </si>
  <si>
    <t>Vertimec 018 EC</t>
  </si>
  <si>
    <t>Bull</t>
  </si>
  <si>
    <t>Zero 5C</t>
  </si>
  <si>
    <t>Acarreo bins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</si>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</sst>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* #,##0.00\ ;\-* #,##0.00\ ;* \-??\ "/>
    <numFmt numFmtId="168" formatCode="* #,##0&quot;   &quot;;\-* #,##0&quot;   &quot;;* \-??&quot;   &quot;"/>
    <numFmt numFmtId="169" formatCode="0\ %"/>
    <numFmt numFmtId="170" formatCode="* #,##0\ ;* \-#,##0\ ;* &quot;- &quot;"/>
    <numFmt numFmtId="171" formatCode="_-* #,##0.00\ _€_-;\-* #,##0.00\ _€_-;_-* &quot;-&quot;??\ _€_-;_-@_-"/>
    <numFmt numFmtId="172" formatCode="_-* #,##0_-;\-* #,##0_-;_-* &quot;-&quot;??_-;_-@_-"/>
    <numFmt numFmtId="173" formatCode="_-* #,##0\ _€_-;\-* #,##0\ _€_-;_-* &quot;-&quot;??\ _€_-;_-@_-"/>
    <numFmt numFmtId="174" formatCode="#,##0_ ;\-#,##0\ "/>
    <numFmt numFmtId="175" formatCode="[$$-340A]\ #,##0;\-[$$-340A]\ #,##0"/>
    <numFmt numFmtId="176" formatCode="0.0"/>
    <numFmt numFmtId="177" formatCode="_-* #,##0_-;\-* #,##0_-;_-* &quot;-&quot;??_-;_-@"/>
  </numFmts>
  <fonts count="8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sz val="11"/>
      <color theme="1"/>
      <name val="Calibri"/>
      <family val="2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8"/>
      <name val="Arial Narrow"/>
      <family val="2"/>
      <charset val="1"/>
    </font>
    <font>
      <sz val="9"/>
      <name val="Arial Narrow"/>
      <family val="2"/>
      <charset val="1"/>
    </font>
    <font>
      <b/>
      <i/>
      <sz val="9"/>
      <name val="Calibri"/>
      <family val="2"/>
      <charset val="1"/>
    </font>
    <font>
      <b/>
      <sz val="8"/>
      <name val="Arial Narrow"/>
      <family val="2"/>
      <charset val="1"/>
    </font>
    <font>
      <b/>
      <sz val="7"/>
      <name val="Calibri"/>
      <family val="2"/>
      <charset val="1"/>
    </font>
    <font>
      <u/>
      <sz val="8"/>
      <name val="Calibri"/>
      <family val="2"/>
      <charset val="1"/>
    </font>
    <font>
      <sz val="8"/>
      <name val="Calibri"/>
      <family val="2"/>
      <charset val="1"/>
    </font>
    <font>
      <b/>
      <u/>
      <sz val="7"/>
      <name val="Calibri"/>
      <family val="2"/>
      <charset val="1"/>
    </font>
    <font>
      <sz val="7"/>
      <name val="Calibri"/>
      <family val="2"/>
      <charset val="1"/>
    </font>
    <font>
      <b/>
      <sz val="8"/>
      <color rgb="FF000000"/>
      <name val="Calibri"/>
      <family val="2"/>
    </font>
    <font>
      <b/>
      <sz val="9"/>
      <color rgb="FFFFFFFF"/>
      <name val="Calibri"/>
      <family val="2"/>
    </font>
    <font>
      <sz val="11"/>
      <color rgb="FFFFFFFF"/>
      <name val="Calibri"/>
      <family val="2"/>
    </font>
    <font>
      <sz val="14"/>
      <color rgb="FF000000"/>
      <name val="Calibri"/>
      <family val="2"/>
    </font>
    <font>
      <b/>
      <sz val="9"/>
      <color theme="0"/>
      <name val="Calibri"/>
      <family val="2"/>
    </font>
    <font>
      <sz val="9"/>
      <color rgb="FF000000"/>
      <name val="Calibri"/>
      <family val="2"/>
    </font>
    <font>
      <sz val="9"/>
      <color theme="0"/>
      <name val="Calibri"/>
      <family val="2"/>
    </font>
    <font>
      <sz val="11"/>
      <color indexed="8"/>
      <name val="Calibri"/>
      <family val="2"/>
    </font>
    <font>
      <b/>
      <i/>
      <sz val="9"/>
      <color theme="0"/>
      <name val="Calibri"/>
      <family val="2"/>
    </font>
    <font>
      <sz val="9"/>
      <color rgb="FFFFFFFF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1"/>
      <color theme="0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i/>
      <sz val="9"/>
      <color rgb="FFFFFFFF"/>
      <name val="Calibri"/>
      <family val="2"/>
    </font>
    <font>
      <b/>
      <sz val="7"/>
      <color rgb="FF000000"/>
      <name val="Calibri"/>
      <family val="2"/>
    </font>
    <font>
      <sz val="9"/>
      <name val="Helvetica Neue"/>
      <family val="2"/>
      <scheme val="minor"/>
    </font>
    <font>
      <sz val="8"/>
      <name val="Calibri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b/>
      <i/>
      <sz val="8"/>
      <color rgb="FFFFFFFF"/>
      <name val="Arial Narrow"/>
      <family val="2"/>
    </font>
    <font>
      <sz val="8"/>
      <name val="Arial Narrow"/>
      <family val="2"/>
    </font>
    <font>
      <sz val="8"/>
      <color indexed="8"/>
      <name val="Helvetica Neue"/>
      <family val="2"/>
      <scheme val="minor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9"/>
      <color indexed="9"/>
      <name val="Arial Narrow"/>
      <family val="2"/>
    </font>
    <font>
      <sz val="8"/>
      <name val="MS Sans Serif"/>
      <family val="2"/>
    </font>
    <font>
      <b/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sz val="10"/>
      <color indexed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rgb="FF5FBED1"/>
        <bgColor rgb="FF000000"/>
      </patternFill>
    </fill>
    <fill>
      <patternFill patternType="solid">
        <fgColor rgb="FF5FBED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5BBED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73B1BD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1869B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009999"/>
        <bgColor indexed="64"/>
      </patternFill>
    </fill>
    <fill>
      <patternFill patternType="solid">
        <fgColor indexed="9"/>
      </patternFill>
    </fill>
    <fill>
      <patternFill patternType="solid">
        <fgColor rgb="FFFF9900"/>
        <bgColor indexed="64"/>
      </patternFill>
    </fill>
    <fill>
      <patternFill patternType="solid">
        <fgColor rgb="FFEB980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</fills>
  <borders count="1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 applyNumberFormat="0" applyFill="0" applyBorder="0" applyProtection="0"/>
    <xf numFmtId="0" fontId="20" fillId="0" borderId="2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1" fontId="45" fillId="0" borderId="20" applyFont="0" applyFill="0" applyBorder="0" applyAlignment="0" applyProtection="0"/>
    <xf numFmtId="0" fontId="1" fillId="0" borderId="20"/>
    <xf numFmtId="0" fontId="24" fillId="0" borderId="20" applyNumberFormat="0" applyFill="0" applyBorder="0" applyProtection="0"/>
    <xf numFmtId="0" fontId="24" fillId="0" borderId="20" applyNumberFormat="0" applyFill="0" applyBorder="0" applyProtection="0"/>
    <xf numFmtId="0" fontId="24" fillId="0" borderId="20" applyNumberFormat="0" applyFill="0" applyBorder="0" applyProtection="0"/>
    <xf numFmtId="0" fontId="24" fillId="0" borderId="20" applyNumberFormat="0" applyFill="0" applyBorder="0" applyProtection="0"/>
    <xf numFmtId="171" fontId="20" fillId="0" borderId="20" applyFont="0" applyFill="0" applyBorder="0" applyAlignment="0" applyProtection="0"/>
    <xf numFmtId="171" fontId="45" fillId="0" borderId="20" applyFont="0" applyFill="0" applyBorder="0" applyAlignment="0" applyProtection="0"/>
    <xf numFmtId="0" fontId="71" fillId="0" borderId="20"/>
    <xf numFmtId="0" fontId="76" fillId="0" borderId="20"/>
    <xf numFmtId="41" fontId="75" fillId="0" borderId="20" applyFont="0" applyFill="0" applyBorder="0" applyAlignment="0" applyProtection="0"/>
  </cellStyleXfs>
  <cellXfs count="102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5" fillId="6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2" fillId="5" borderId="24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164" fontId="2" fillId="5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164" fontId="2" fillId="5" borderId="28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1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15" fillId="8" borderId="40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right" wrapText="1"/>
    </xf>
    <xf numFmtId="0" fontId="5" fillId="2" borderId="6" xfId="0" applyNumberFormat="1" applyFont="1" applyFill="1" applyBorder="1" applyAlignment="1">
      <alignment horizontal="center" wrapText="1"/>
    </xf>
    <xf numFmtId="49" fontId="5" fillId="2" borderId="51" xfId="0" applyNumberFormat="1" applyFont="1" applyFill="1" applyBorder="1" applyAlignment="1">
      <alignment horizontal="center"/>
    </xf>
    <xf numFmtId="49" fontId="2" fillId="3" borderId="52" xfId="0" applyNumberFormat="1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/>
    </xf>
    <xf numFmtId="0" fontId="5" fillId="2" borderId="51" xfId="0" applyNumberFormat="1" applyFont="1" applyFill="1" applyBorder="1" applyAlignment="1">
      <alignment horizontal="center"/>
    </xf>
    <xf numFmtId="3" fontId="5" fillId="2" borderId="51" xfId="0" applyNumberFormat="1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5" fillId="2" borderId="6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49" fontId="2" fillId="3" borderId="52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7" fillId="2" borderId="20" xfId="0" applyNumberFormat="1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5" fillId="2" borderId="6" xfId="0" applyNumberFormat="1" applyFont="1" applyFill="1" applyBorder="1" applyAlignment="1">
      <alignment horizontal="right" vertical="center" wrapText="1"/>
    </xf>
    <xf numFmtId="0" fontId="9" fillId="3" borderId="19" xfId="0" applyFont="1" applyFill="1" applyBorder="1" applyAlignment="1">
      <alignment horizontal="right" vertical="center"/>
    </xf>
    <xf numFmtId="49" fontId="2" fillId="3" borderId="52" xfId="0" applyNumberFormat="1" applyFont="1" applyFill="1" applyBorder="1" applyAlignment="1">
      <alignment horizontal="center" vertical="center"/>
    </xf>
    <xf numFmtId="0" fontId="19" fillId="2" borderId="51" xfId="0" applyFont="1" applyFill="1" applyBorder="1" applyAlignment="1"/>
    <xf numFmtId="0" fontId="19" fillId="2" borderId="51" xfId="0" applyFont="1" applyFill="1" applyBorder="1" applyAlignment="1">
      <alignment horizont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50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wrapText="1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3" fontId="9" fillId="3" borderId="51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wrapText="1"/>
    </xf>
    <xf numFmtId="49" fontId="13" fillId="7" borderId="21" xfId="0" applyNumberFormat="1" applyFont="1" applyFill="1" applyBorder="1" applyAlignment="1">
      <alignment horizontal="center" vertical="center"/>
    </xf>
    <xf numFmtId="49" fontId="15" fillId="7" borderId="32" xfId="0" applyNumberFormat="1" applyFont="1" applyFill="1" applyBorder="1" applyAlignment="1">
      <alignment horizontal="center"/>
    </xf>
    <xf numFmtId="17" fontId="21" fillId="0" borderId="58" xfId="1" applyNumberFormat="1" applyFont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/>
    </xf>
    <xf numFmtId="49" fontId="22" fillId="2" borderId="51" xfId="0" applyNumberFormat="1" applyFont="1" applyFill="1" applyBorder="1" applyAlignment="1">
      <alignment horizontal="left" vertical="center" wrapText="1"/>
    </xf>
    <xf numFmtId="49" fontId="22" fillId="2" borderId="51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wrapText="1"/>
    </xf>
    <xf numFmtId="49" fontId="23" fillId="2" borderId="51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0" fontId="0" fillId="9" borderId="59" xfId="0" applyFont="1" applyFill="1" applyBorder="1" applyAlignment="1" applyProtection="1"/>
    <xf numFmtId="49" fontId="27" fillId="9" borderId="59" xfId="0" applyNumberFormat="1" applyFont="1" applyFill="1" applyBorder="1" applyAlignment="1" applyProtection="1">
      <alignment vertical="center" wrapText="1"/>
    </xf>
    <xf numFmtId="49" fontId="28" fillId="9" borderId="59" xfId="0" applyNumberFormat="1" applyFont="1" applyFill="1" applyBorder="1" applyAlignment="1" applyProtection="1">
      <alignment horizontal="right"/>
    </xf>
    <xf numFmtId="0" fontId="28" fillId="9" borderId="59" xfId="0" applyFont="1" applyFill="1" applyBorder="1" applyAlignment="1" applyProtection="1"/>
    <xf numFmtId="3" fontId="28" fillId="9" borderId="59" xfId="0" applyNumberFormat="1" applyFont="1" applyFill="1" applyBorder="1" applyAlignment="1" applyProtection="1">
      <alignment horizontal="right"/>
    </xf>
    <xf numFmtId="49" fontId="29" fillId="9" borderId="59" xfId="0" applyNumberFormat="1" applyFont="1" applyFill="1" applyBorder="1" applyAlignment="1" applyProtection="1">
      <alignment vertical="center" wrapText="1"/>
    </xf>
    <xf numFmtId="49" fontId="29" fillId="9" borderId="59" xfId="0" applyNumberFormat="1" applyFont="1" applyFill="1" applyBorder="1" applyAlignment="1" applyProtection="1">
      <alignment horizontal="center" vertical="center" wrapText="1"/>
    </xf>
    <xf numFmtId="0" fontId="30" fillId="9" borderId="59" xfId="0" applyFont="1" applyFill="1" applyBorder="1" applyAlignment="1" applyProtection="1"/>
    <xf numFmtId="49" fontId="29" fillId="9" borderId="59" xfId="0" applyNumberFormat="1" applyFont="1" applyFill="1" applyBorder="1" applyAlignment="1" applyProtection="1">
      <alignment horizontal="right"/>
    </xf>
    <xf numFmtId="167" fontId="29" fillId="9" borderId="59" xfId="0" applyNumberFormat="1" applyFont="1" applyFill="1" applyBorder="1" applyAlignment="1" applyProtection="1">
      <alignment horizontal="right"/>
    </xf>
    <xf numFmtId="49" fontId="29" fillId="9" borderId="59" xfId="0" applyNumberFormat="1" applyFont="1" applyFill="1" applyBorder="1" applyAlignment="1" applyProtection="1">
      <alignment horizontal="right" wrapText="1"/>
    </xf>
    <xf numFmtId="49" fontId="29" fillId="9" borderId="59" xfId="0" applyNumberFormat="1" applyFont="1" applyFill="1" applyBorder="1" applyAlignment="1" applyProtection="1"/>
    <xf numFmtId="0" fontId="29" fillId="9" borderId="59" xfId="0" applyFont="1" applyFill="1" applyBorder="1" applyAlignment="1" applyProtection="1"/>
    <xf numFmtId="3" fontId="29" fillId="9" borderId="59" xfId="0" applyNumberFormat="1" applyFont="1" applyFill="1" applyBorder="1" applyAlignment="1" applyProtection="1">
      <alignment horizontal="right" wrapText="1"/>
    </xf>
    <xf numFmtId="14" fontId="29" fillId="9" borderId="59" xfId="0" applyNumberFormat="1" applyFont="1" applyFill="1" applyBorder="1" applyAlignment="1" applyProtection="1">
      <alignment horizontal="right"/>
    </xf>
    <xf numFmtId="0" fontId="28" fillId="9" borderId="59" xfId="0" applyFont="1" applyFill="1" applyBorder="1" applyAlignment="1" applyProtection="1">
      <alignment wrapText="1"/>
    </xf>
    <xf numFmtId="14" fontId="28" fillId="9" borderId="59" xfId="0" applyNumberFormat="1" applyFont="1" applyFill="1" applyBorder="1" applyAlignment="1" applyProtection="1"/>
    <xf numFmtId="0" fontId="28" fillId="9" borderId="59" xfId="0" applyFont="1" applyFill="1" applyBorder="1" applyAlignment="1" applyProtection="1">
      <alignment horizontal="justify" wrapText="1"/>
    </xf>
    <xf numFmtId="0" fontId="28" fillId="9" borderId="59" xfId="0" applyFont="1" applyFill="1" applyBorder="1" applyAlignment="1" applyProtection="1">
      <alignment horizontal="left"/>
    </xf>
    <xf numFmtId="49" fontId="27" fillId="9" borderId="59" xfId="0" applyNumberFormat="1" applyFont="1" applyFill="1" applyBorder="1" applyAlignment="1" applyProtection="1">
      <alignment vertical="center"/>
    </xf>
    <xf numFmtId="0" fontId="28" fillId="9" borderId="59" xfId="0" applyFont="1" applyFill="1" applyBorder="1" applyAlignment="1" applyProtection="1">
      <alignment vertical="center"/>
    </xf>
    <xf numFmtId="49" fontId="27" fillId="9" borderId="59" xfId="0" applyNumberFormat="1" applyFont="1" applyFill="1" applyBorder="1" applyAlignment="1" applyProtection="1">
      <alignment horizontal="center" vertical="center" wrapText="1"/>
    </xf>
    <xf numFmtId="49" fontId="29" fillId="9" borderId="59" xfId="0" applyNumberFormat="1" applyFont="1" applyFill="1" applyBorder="1" applyAlignment="1" applyProtection="1">
      <alignment wrapText="1"/>
    </xf>
    <xf numFmtId="49" fontId="29" fillId="9" borderId="59" xfId="0" applyNumberFormat="1" applyFont="1" applyFill="1" applyBorder="1" applyAlignment="1" applyProtection="1">
      <alignment horizontal="center" wrapText="1"/>
    </xf>
    <xf numFmtId="0" fontId="29" fillId="9" borderId="59" xfId="0" applyFont="1" applyFill="1" applyBorder="1" applyAlignment="1" applyProtection="1">
      <alignment wrapText="1"/>
    </xf>
    <xf numFmtId="49" fontId="30" fillId="9" borderId="60" xfId="0" applyNumberFormat="1" applyFont="1" applyFill="1" applyBorder="1" applyAlignment="1" applyProtection="1">
      <alignment vertical="center"/>
    </xf>
    <xf numFmtId="0" fontId="30" fillId="9" borderId="60" xfId="0" applyFont="1" applyFill="1" applyBorder="1" applyAlignment="1" applyProtection="1">
      <alignment horizontal="center" vertical="center"/>
    </xf>
    <xf numFmtId="0" fontId="30" fillId="9" borderId="60" xfId="0" applyFont="1" applyFill="1" applyBorder="1" applyAlignment="1" applyProtection="1">
      <alignment vertical="center"/>
    </xf>
    <xf numFmtId="3" fontId="30" fillId="9" borderId="60" xfId="0" applyNumberFormat="1" applyFont="1" applyFill="1" applyBorder="1" applyAlignment="1" applyProtection="1">
      <alignment vertical="center"/>
    </xf>
    <xf numFmtId="3" fontId="28" fillId="9" borderId="59" xfId="0" applyNumberFormat="1" applyFont="1" applyFill="1" applyBorder="1" applyAlignment="1" applyProtection="1"/>
    <xf numFmtId="0" fontId="28" fillId="9" borderId="59" xfId="0" applyFont="1" applyFill="1" applyBorder="1" applyAlignment="1" applyProtection="1">
      <alignment horizontal="center" vertical="center"/>
    </xf>
    <xf numFmtId="49" fontId="27" fillId="9" borderId="59" xfId="0" applyNumberFormat="1" applyFont="1" applyFill="1" applyBorder="1" applyAlignment="1" applyProtection="1">
      <alignment horizontal="center" vertical="center"/>
    </xf>
    <xf numFmtId="3" fontId="28" fillId="9" borderId="59" xfId="0" applyNumberFormat="1" applyFont="1" applyFill="1" applyBorder="1" applyAlignment="1" applyProtection="1">
      <alignment vertical="center"/>
    </xf>
    <xf numFmtId="49" fontId="32" fillId="9" borderId="59" xfId="0" applyNumberFormat="1" applyFont="1" applyFill="1" applyBorder="1" applyAlignment="1" applyProtection="1">
      <alignment wrapText="1"/>
    </xf>
    <xf numFmtId="0" fontId="28" fillId="9" borderId="59" xfId="0" applyFont="1" applyFill="1" applyBorder="1" applyAlignment="1" applyProtection="1">
      <alignment horizontal="center"/>
    </xf>
    <xf numFmtId="49" fontId="27" fillId="9" borderId="61" xfId="0" applyNumberFormat="1" applyFont="1" applyFill="1" applyBorder="1" applyAlignment="1" applyProtection="1">
      <alignment horizontal="center" vertical="center"/>
    </xf>
    <xf numFmtId="49" fontId="27" fillId="9" borderId="61" xfId="0" applyNumberFormat="1" applyFont="1" applyFill="1" applyBorder="1" applyAlignment="1" applyProtection="1">
      <alignment horizontal="center" vertical="center" wrapText="1"/>
    </xf>
    <xf numFmtId="0" fontId="0" fillId="0" borderId="62" xfId="0" applyFont="1" applyBorder="1" applyAlignment="1" applyProtection="1"/>
    <xf numFmtId="0" fontId="0" fillId="9" borderId="62" xfId="0" applyFont="1" applyFill="1" applyBorder="1" applyAlignment="1" applyProtection="1"/>
    <xf numFmtId="0" fontId="28" fillId="9" borderId="61" xfId="0" applyFont="1" applyFill="1" applyBorder="1" applyAlignment="1" applyProtection="1"/>
    <xf numFmtId="3" fontId="28" fillId="9" borderId="61" xfId="0" applyNumberFormat="1" applyFont="1" applyFill="1" applyBorder="1" applyAlignment="1" applyProtection="1"/>
    <xf numFmtId="0" fontId="27" fillId="9" borderId="59" xfId="0" applyFont="1" applyFill="1" applyBorder="1" applyAlignment="1" applyProtection="1">
      <alignment vertical="center"/>
    </xf>
    <xf numFmtId="168" fontId="27" fillId="9" borderId="59" xfId="0" applyNumberFormat="1" applyFont="1" applyFill="1" applyBorder="1" applyAlignment="1" applyProtection="1">
      <alignment vertical="center"/>
    </xf>
    <xf numFmtId="0" fontId="33" fillId="9" borderId="59" xfId="0" applyFont="1" applyFill="1" applyBorder="1" applyAlignment="1" applyProtection="1">
      <alignment vertical="center"/>
    </xf>
    <xf numFmtId="49" fontId="34" fillId="9" borderId="20" xfId="0" applyNumberFormat="1" applyFont="1" applyFill="1" applyBorder="1" applyAlignment="1" applyProtection="1">
      <alignment vertical="center"/>
    </xf>
    <xf numFmtId="0" fontId="33" fillId="9" borderId="20" xfId="0" applyFont="1" applyFill="1" applyBorder="1" applyAlignment="1" applyProtection="1">
      <alignment vertical="center"/>
    </xf>
    <xf numFmtId="168" fontId="27" fillId="9" borderId="20" xfId="0" applyNumberFormat="1" applyFont="1" applyFill="1" applyBorder="1" applyAlignment="1" applyProtection="1">
      <alignment vertical="center"/>
    </xf>
    <xf numFmtId="0" fontId="0" fillId="9" borderId="20" xfId="0" applyFont="1" applyFill="1" applyBorder="1" applyAlignment="1" applyProtection="1">
      <alignment vertical="center"/>
    </xf>
    <xf numFmtId="0" fontId="37" fillId="9" borderId="63" xfId="0" applyFont="1" applyFill="1" applyBorder="1" applyAlignment="1" applyProtection="1"/>
    <xf numFmtId="0" fontId="37" fillId="9" borderId="64" xfId="0" applyFont="1" applyFill="1" applyBorder="1" applyAlignment="1" applyProtection="1"/>
    <xf numFmtId="49" fontId="37" fillId="9" borderId="44" xfId="0" applyNumberFormat="1" applyFont="1" applyFill="1" applyBorder="1" applyAlignment="1" applyProtection="1">
      <alignment vertical="center"/>
    </xf>
    <xf numFmtId="0" fontId="37" fillId="9" borderId="20" xfId="0" applyFont="1" applyFill="1" applyBorder="1" applyAlignment="1" applyProtection="1"/>
    <xf numFmtId="0" fontId="37" fillId="9" borderId="45" xfId="0" applyFont="1" applyFill="1" applyBorder="1" applyAlignment="1" applyProtection="1"/>
    <xf numFmtId="49" fontId="37" fillId="9" borderId="65" xfId="0" applyNumberFormat="1" applyFont="1" applyFill="1" applyBorder="1" applyAlignment="1" applyProtection="1">
      <alignment vertical="center"/>
    </xf>
    <xf numFmtId="0" fontId="37" fillId="9" borderId="66" xfId="0" applyFont="1" applyFill="1" applyBorder="1" applyAlignment="1" applyProtection="1"/>
    <xf numFmtId="0" fontId="37" fillId="9" borderId="67" xfId="0" applyFont="1" applyFill="1" applyBorder="1" applyAlignment="1" applyProtection="1"/>
    <xf numFmtId="0" fontId="37" fillId="9" borderId="20" xfId="0" applyFont="1" applyFill="1" applyBorder="1" applyAlignment="1" applyProtection="1">
      <alignment vertical="center"/>
    </xf>
    <xf numFmtId="0" fontId="37" fillId="10" borderId="67" xfId="0" applyFont="1" applyFill="1" applyBorder="1" applyAlignment="1" applyProtection="1"/>
    <xf numFmtId="49" fontId="33" fillId="9" borderId="68" xfId="0" applyNumberFormat="1" applyFont="1" applyFill="1" applyBorder="1" applyAlignment="1" applyProtection="1">
      <alignment vertical="center"/>
    </xf>
    <xf numFmtId="49" fontId="33" fillId="9" borderId="69" xfId="0" applyNumberFormat="1" applyFont="1" applyFill="1" applyBorder="1" applyAlignment="1" applyProtection="1">
      <alignment vertical="center"/>
    </xf>
    <xf numFmtId="49" fontId="37" fillId="9" borderId="70" xfId="0" applyNumberFormat="1" applyFont="1" applyFill="1" applyBorder="1" applyAlignment="1" applyProtection="1"/>
    <xf numFmtId="49" fontId="33" fillId="9" borderId="71" xfId="0" applyNumberFormat="1" applyFont="1" applyFill="1" applyBorder="1" applyAlignment="1" applyProtection="1">
      <alignment vertical="center"/>
    </xf>
    <xf numFmtId="3" fontId="33" fillId="9" borderId="59" xfId="0" applyNumberFormat="1" applyFont="1" applyFill="1" applyBorder="1" applyAlignment="1" applyProtection="1">
      <alignment vertical="center"/>
    </xf>
    <xf numFmtId="169" fontId="37" fillId="9" borderId="72" xfId="0" applyNumberFormat="1" applyFont="1" applyFill="1" applyBorder="1" applyAlignment="1" applyProtection="1"/>
    <xf numFmtId="170" fontId="33" fillId="9" borderId="59" xfId="0" applyNumberFormat="1" applyFont="1" applyFill="1" applyBorder="1" applyAlignment="1" applyProtection="1">
      <alignment vertical="center"/>
    </xf>
    <xf numFmtId="49" fontId="33" fillId="9" borderId="73" xfId="0" applyNumberFormat="1" applyFont="1" applyFill="1" applyBorder="1" applyAlignment="1" applyProtection="1">
      <alignment vertical="center"/>
    </xf>
    <xf numFmtId="170" fontId="33" fillId="9" borderId="74" xfId="0" applyNumberFormat="1" applyFont="1" applyFill="1" applyBorder="1" applyAlignment="1" applyProtection="1">
      <alignment vertical="center"/>
    </xf>
    <xf numFmtId="169" fontId="33" fillId="9" borderId="75" xfId="0" applyNumberFormat="1" applyFont="1" applyFill="1" applyBorder="1" applyAlignment="1" applyProtection="1">
      <alignment vertical="center"/>
    </xf>
    <xf numFmtId="0" fontId="35" fillId="9" borderId="20" xfId="0" applyFont="1" applyFill="1" applyBorder="1" applyAlignment="1" applyProtection="1">
      <alignment vertical="center"/>
    </xf>
    <xf numFmtId="0" fontId="0" fillId="9" borderId="72" xfId="0" applyFont="1" applyFill="1" applyBorder="1" applyAlignment="1" applyProtection="1"/>
    <xf numFmtId="0" fontId="33" fillId="10" borderId="44" xfId="0" applyFont="1" applyFill="1" applyBorder="1" applyAlignment="1" applyProtection="1">
      <alignment vertical="center"/>
    </xf>
    <xf numFmtId="49" fontId="33" fillId="10" borderId="20" xfId="0" applyNumberFormat="1" applyFont="1" applyFill="1" applyBorder="1" applyAlignment="1" applyProtection="1">
      <alignment vertical="center"/>
    </xf>
    <xf numFmtId="0" fontId="33" fillId="10" borderId="20" xfId="0" applyFont="1" applyFill="1" applyBorder="1" applyAlignment="1" applyProtection="1">
      <alignment vertical="center"/>
    </xf>
    <xf numFmtId="0" fontId="33" fillId="10" borderId="45" xfId="0" applyFont="1" applyFill="1" applyBorder="1" applyAlignment="1" applyProtection="1">
      <alignment vertical="center"/>
    </xf>
    <xf numFmtId="0" fontId="33" fillId="9" borderId="44" xfId="0" applyFont="1" applyFill="1" applyBorder="1" applyAlignment="1" applyProtection="1">
      <alignment vertical="center"/>
    </xf>
    <xf numFmtId="0" fontId="33" fillId="9" borderId="69" xfId="4" applyFont="1" applyFill="1" applyBorder="1" applyAlignment="1" applyProtection="1">
      <alignment vertical="center"/>
    </xf>
    <xf numFmtId="0" fontId="33" fillId="9" borderId="70" xfId="4" applyFont="1" applyFill="1" applyBorder="1" applyAlignment="1" applyProtection="1">
      <alignment vertical="center"/>
    </xf>
    <xf numFmtId="170" fontId="33" fillId="9" borderId="75" xfId="0" applyNumberFormat="1" applyFont="1" applyFill="1" applyBorder="1" applyAlignment="1" applyProtection="1">
      <alignment vertical="center"/>
    </xf>
    <xf numFmtId="49" fontId="37" fillId="9" borderId="20" xfId="0" applyNumberFormat="1" applyFont="1" applyFill="1" applyBorder="1" applyAlignment="1" applyProtection="1">
      <alignment vertical="center"/>
    </xf>
    <xf numFmtId="0" fontId="0" fillId="0" borderId="20" xfId="0" applyFont="1" applyBorder="1" applyAlignment="1" applyProtection="1"/>
    <xf numFmtId="49" fontId="36" fillId="9" borderId="76" xfId="0" applyNumberFormat="1" applyFont="1" applyFill="1" applyBorder="1" applyAlignment="1" applyProtection="1">
      <alignment vertical="center"/>
    </xf>
    <xf numFmtId="0" fontId="38" fillId="0" borderId="20" xfId="0" applyFont="1" applyFill="1" applyBorder="1"/>
    <xf numFmtId="0" fontId="26" fillId="0" borderId="20" xfId="0" applyFont="1" applyFill="1" applyBorder="1"/>
    <xf numFmtId="0" fontId="41" fillId="0" borderId="20" xfId="0" applyFont="1" applyFill="1" applyBorder="1"/>
    <xf numFmtId="49" fontId="42" fillId="12" borderId="59" xfId="0" applyNumberFormat="1" applyFont="1" applyFill="1" applyBorder="1" applyAlignment="1">
      <alignment vertical="center" wrapText="1"/>
    </xf>
    <xf numFmtId="0" fontId="43" fillId="0" borderId="59" xfId="0" applyFont="1" applyFill="1" applyBorder="1" applyAlignment="1">
      <alignment horizontal="right" vertical="center"/>
    </xf>
    <xf numFmtId="0" fontId="43" fillId="0" borderId="20" xfId="0" applyFont="1" applyFill="1" applyBorder="1"/>
    <xf numFmtId="3" fontId="43" fillId="0" borderId="59" xfId="0" applyNumberFormat="1" applyFont="1" applyFill="1" applyBorder="1"/>
    <xf numFmtId="0" fontId="43" fillId="0" borderId="59" xfId="0" applyFont="1" applyFill="1" applyBorder="1" applyAlignment="1">
      <alignment vertical="center" wrapText="1"/>
    </xf>
    <xf numFmtId="172" fontId="43" fillId="0" borderId="59" xfId="5" applyNumberFormat="1" applyFont="1" applyFill="1" applyBorder="1" applyAlignment="1">
      <alignment horizontal="right"/>
    </xf>
    <xf numFmtId="173" fontId="43" fillId="0" borderId="59" xfId="5" applyNumberFormat="1" applyFont="1" applyFill="1" applyBorder="1" applyAlignment="1">
      <alignment horizontal="right"/>
    </xf>
    <xf numFmtId="3" fontId="43" fillId="0" borderId="59" xfId="0" applyNumberFormat="1" applyFont="1" applyFill="1" applyBorder="1" applyAlignment="1">
      <alignment horizontal="right" wrapText="1"/>
    </xf>
    <xf numFmtId="0" fontId="43" fillId="0" borderId="59" xfId="0" applyFont="1" applyFill="1" applyBorder="1" applyAlignment="1">
      <alignment horizontal="right"/>
    </xf>
    <xf numFmtId="17" fontId="43" fillId="0" borderId="59" xfId="0" applyNumberFormat="1" applyFont="1" applyFill="1" applyBorder="1" applyAlignment="1">
      <alignment horizontal="right" vertical="center"/>
    </xf>
    <xf numFmtId="0" fontId="43" fillId="0" borderId="59" xfId="0" applyFont="1" applyFill="1" applyBorder="1" applyAlignment="1">
      <alignment horizontal="right" wrapText="1"/>
    </xf>
    <xf numFmtId="0" fontId="43" fillId="0" borderId="20" xfId="0" applyFont="1" applyFill="1" applyBorder="1" applyAlignment="1">
      <alignment wrapText="1"/>
    </xf>
    <xf numFmtId="14" fontId="43" fillId="0" borderId="20" xfId="0" applyNumberFormat="1" applyFont="1" applyFill="1" applyBorder="1"/>
    <xf numFmtId="0" fontId="43" fillId="0" borderId="20" xfId="0" applyFont="1" applyFill="1" applyBorder="1" applyAlignment="1">
      <alignment horizontal="justify" wrapText="1"/>
    </xf>
    <xf numFmtId="0" fontId="43" fillId="0" borderId="20" xfId="0" applyFont="1" applyFill="1" applyBorder="1" applyAlignment="1">
      <alignment horizontal="left"/>
    </xf>
    <xf numFmtId="0" fontId="39" fillId="13" borderId="59" xfId="0" applyFont="1" applyFill="1" applyBorder="1" applyAlignment="1">
      <alignment vertical="center"/>
    </xf>
    <xf numFmtId="0" fontId="43" fillId="0" borderId="20" xfId="0" applyFont="1" applyFill="1" applyBorder="1" applyAlignment="1">
      <alignment vertical="center"/>
    </xf>
    <xf numFmtId="0" fontId="39" fillId="11" borderId="59" xfId="0" applyFont="1" applyFill="1" applyBorder="1" applyAlignment="1">
      <alignment horizontal="center" vertical="center" wrapText="1"/>
    </xf>
    <xf numFmtId="3" fontId="43" fillId="0" borderId="59" xfId="0" applyNumberFormat="1" applyFont="1" applyFill="1" applyBorder="1" applyAlignment="1">
      <alignment wrapText="1"/>
    </xf>
    <xf numFmtId="0" fontId="43" fillId="0" borderId="59" xfId="0" applyFont="1" applyFill="1" applyBorder="1" applyAlignment="1">
      <alignment horizontal="center" wrapText="1"/>
    </xf>
    <xf numFmtId="3" fontId="43" fillId="0" borderId="59" xfId="0" applyNumberFormat="1" applyFont="1" applyFill="1" applyBorder="1" applyAlignment="1">
      <alignment horizontal="center"/>
    </xf>
    <xf numFmtId="3" fontId="43" fillId="0" borderId="59" xfId="5" applyNumberFormat="1" applyFont="1" applyFill="1" applyBorder="1" applyAlignment="1">
      <alignment horizontal="center" wrapText="1"/>
    </xf>
    <xf numFmtId="0" fontId="47" fillId="11" borderId="59" xfId="0" applyFont="1" applyFill="1" applyBorder="1" applyAlignment="1">
      <alignment vertical="center"/>
    </xf>
    <xf numFmtId="0" fontId="47" fillId="11" borderId="59" xfId="0" applyFont="1" applyFill="1" applyBorder="1" applyAlignment="1">
      <alignment horizontal="center" vertical="center"/>
    </xf>
    <xf numFmtId="3" fontId="47" fillId="11" borderId="59" xfId="0" applyNumberFormat="1" applyFont="1" applyFill="1" applyBorder="1" applyAlignment="1">
      <alignment horizontal="center" vertical="center"/>
    </xf>
    <xf numFmtId="3" fontId="43" fillId="0" borderId="20" xfId="0" applyNumberFormat="1" applyFont="1" applyFill="1" applyBorder="1"/>
    <xf numFmtId="0" fontId="42" fillId="14" borderId="58" xfId="6" applyFont="1" applyFill="1" applyBorder="1" applyAlignment="1">
      <alignment wrapText="1"/>
    </xf>
    <xf numFmtId="0" fontId="43" fillId="0" borderId="20" xfId="0" applyFont="1" applyFill="1" applyBorder="1" applyAlignment="1">
      <alignment horizontal="center" vertical="center"/>
    </xf>
    <xf numFmtId="0" fontId="39" fillId="11" borderId="59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vertical="center"/>
    </xf>
    <xf numFmtId="0" fontId="43" fillId="0" borderId="59" xfId="0" applyFont="1" applyFill="1" applyBorder="1" applyAlignment="1">
      <alignment horizontal="center" vertical="center"/>
    </xf>
    <xf numFmtId="0" fontId="47" fillId="15" borderId="62" xfId="0" applyFont="1" applyFill="1" applyBorder="1" applyAlignment="1">
      <alignment vertical="center"/>
    </xf>
    <xf numFmtId="0" fontId="44" fillId="16" borderId="20" xfId="0" applyFont="1" applyFill="1" applyBorder="1" applyAlignment="1">
      <alignment horizontal="center" vertical="center"/>
    </xf>
    <xf numFmtId="0" fontId="44" fillId="16" borderId="20" xfId="0" applyFont="1" applyFill="1" applyBorder="1" applyAlignment="1">
      <alignment vertical="center"/>
    </xf>
    <xf numFmtId="3" fontId="44" fillId="16" borderId="20" xfId="0" applyNumberFormat="1" applyFont="1" applyFill="1" applyBorder="1" applyAlignment="1">
      <alignment vertical="center"/>
    </xf>
    <xf numFmtId="0" fontId="44" fillId="0" borderId="20" xfId="0" applyFont="1" applyFill="1" applyBorder="1"/>
    <xf numFmtId="3" fontId="44" fillId="0" borderId="20" xfId="0" applyNumberFormat="1" applyFont="1" applyFill="1" applyBorder="1"/>
    <xf numFmtId="0" fontId="48" fillId="17" borderId="59" xfId="0" applyFont="1" applyFill="1" applyBorder="1" applyAlignment="1">
      <alignment horizontal="left" vertical="center" wrapText="1"/>
    </xf>
    <xf numFmtId="0" fontId="48" fillId="17" borderId="59" xfId="0" applyFont="1" applyFill="1" applyBorder="1" applyAlignment="1">
      <alignment horizontal="center" vertical="center" wrapText="1"/>
    </xf>
    <xf numFmtId="3" fontId="48" fillId="17" borderId="59" xfId="0" applyNumberFormat="1" applyFont="1" applyFill="1" applyBorder="1" applyAlignment="1">
      <alignment horizontal="center" vertical="center" wrapText="1"/>
    </xf>
    <xf numFmtId="3" fontId="43" fillId="17" borderId="59" xfId="0" applyNumberFormat="1" applyFont="1" applyFill="1" applyBorder="1"/>
    <xf numFmtId="3" fontId="43" fillId="17" borderId="59" xfId="0" applyNumberFormat="1" applyFont="1" applyFill="1" applyBorder="1" applyAlignment="1">
      <alignment horizontal="center"/>
    </xf>
    <xf numFmtId="3" fontId="49" fillId="17" borderId="59" xfId="0" applyNumberFormat="1" applyFont="1" applyFill="1" applyBorder="1" applyAlignment="1">
      <alignment horizontal="center"/>
    </xf>
    <xf numFmtId="3" fontId="43" fillId="17" borderId="59" xfId="5" applyNumberFormat="1" applyFont="1" applyFill="1" applyBorder="1"/>
    <xf numFmtId="3" fontId="43" fillId="17" borderId="59" xfId="0" applyNumberFormat="1" applyFont="1" applyFill="1" applyBorder="1" applyAlignment="1">
      <alignment horizontal="left"/>
    </xf>
    <xf numFmtId="3" fontId="50" fillId="17" borderId="59" xfId="0" applyNumberFormat="1" applyFont="1" applyFill="1" applyBorder="1"/>
    <xf numFmtId="0" fontId="51" fillId="17" borderId="59" xfId="0" applyFont="1" applyFill="1" applyBorder="1" applyAlignment="1">
      <alignment horizontal="left" vertical="center" wrapText="1"/>
    </xf>
    <xf numFmtId="0" fontId="51" fillId="17" borderId="59" xfId="0" applyFont="1" applyFill="1" applyBorder="1" applyAlignment="1">
      <alignment horizontal="center" vertical="center" wrapText="1"/>
    </xf>
    <xf numFmtId="4" fontId="43" fillId="17" borderId="59" xfId="0" applyNumberFormat="1" applyFont="1" applyFill="1" applyBorder="1" applyAlignment="1">
      <alignment horizontal="center"/>
    </xf>
    <xf numFmtId="3" fontId="47" fillId="11" borderId="59" xfId="0" applyNumberFormat="1" applyFont="1" applyFill="1" applyBorder="1" applyAlignment="1">
      <alignment vertical="center"/>
    </xf>
    <xf numFmtId="3" fontId="43" fillId="0" borderId="20" xfId="0" applyNumberFormat="1" applyFont="1" applyFill="1" applyBorder="1" applyAlignment="1">
      <alignment horizontal="center"/>
    </xf>
    <xf numFmtId="3" fontId="43" fillId="0" borderId="59" xfId="0" applyNumberFormat="1" applyFont="1" applyFill="1" applyBorder="1" applyAlignment="1">
      <alignment horizontal="left"/>
    </xf>
    <xf numFmtId="3" fontId="43" fillId="0" borderId="59" xfId="5" applyNumberFormat="1" applyFont="1" applyFill="1" applyBorder="1"/>
    <xf numFmtId="0" fontId="47" fillId="13" borderId="59" xfId="0" applyFont="1" applyFill="1" applyBorder="1" applyAlignment="1">
      <alignment vertical="center"/>
    </xf>
    <xf numFmtId="0" fontId="47" fillId="13" borderId="59" xfId="0" applyFont="1" applyFill="1" applyBorder="1" applyAlignment="1">
      <alignment horizontal="center" vertical="center"/>
    </xf>
    <xf numFmtId="3" fontId="47" fillId="13" borderId="59" xfId="0" applyNumberFormat="1" applyFont="1" applyFill="1" applyBorder="1" applyAlignment="1">
      <alignment vertical="center"/>
    </xf>
    <xf numFmtId="0" fontId="39" fillId="13" borderId="62" xfId="0" applyFont="1" applyFill="1" applyBorder="1" applyAlignment="1">
      <alignment vertical="center"/>
    </xf>
    <xf numFmtId="0" fontId="39" fillId="13" borderId="77" xfId="0" applyFont="1" applyFill="1" applyBorder="1" applyAlignment="1">
      <alignment vertical="center"/>
    </xf>
    <xf numFmtId="0" fontId="39" fillId="13" borderId="77" xfId="0" applyFont="1" applyFill="1" applyBorder="1" applyAlignment="1">
      <alignment horizontal="center" vertical="center"/>
    </xf>
    <xf numFmtId="173" fontId="39" fillId="13" borderId="78" xfId="5" applyNumberFormat="1" applyFont="1" applyFill="1" applyBorder="1" applyAlignment="1">
      <alignment vertical="center"/>
    </xf>
    <xf numFmtId="0" fontId="39" fillId="18" borderId="62" xfId="0" applyFont="1" applyFill="1" applyBorder="1" applyAlignment="1">
      <alignment vertical="center"/>
    </xf>
    <xf numFmtId="0" fontId="39" fillId="18" borderId="77" xfId="0" applyFont="1" applyFill="1" applyBorder="1" applyAlignment="1">
      <alignment vertical="center"/>
    </xf>
    <xf numFmtId="0" fontId="39" fillId="18" borderId="77" xfId="0" applyFont="1" applyFill="1" applyBorder="1" applyAlignment="1">
      <alignment horizontal="center" vertical="center"/>
    </xf>
    <xf numFmtId="173" fontId="39" fillId="18" borderId="78" xfId="5" applyNumberFormat="1" applyFont="1" applyFill="1" applyBorder="1" applyAlignment="1">
      <alignment vertical="center"/>
    </xf>
    <xf numFmtId="0" fontId="39" fillId="13" borderId="20" xfId="0" applyFont="1" applyFill="1" applyBorder="1" applyAlignment="1">
      <alignment vertical="center"/>
    </xf>
    <xf numFmtId="0" fontId="39" fillId="13" borderId="20" xfId="0" applyFont="1" applyFill="1" applyBorder="1" applyAlignment="1">
      <alignment horizontal="center" vertical="center"/>
    </xf>
    <xf numFmtId="173" fontId="39" fillId="13" borderId="20" xfId="5" applyNumberFormat="1" applyFont="1" applyFill="1" applyBorder="1" applyAlignment="1">
      <alignment vertical="center"/>
    </xf>
    <xf numFmtId="0" fontId="52" fillId="0" borderId="20" xfId="0" applyFont="1" applyFill="1" applyBorder="1" applyAlignment="1">
      <alignment vertical="center"/>
    </xf>
    <xf numFmtId="0" fontId="52" fillId="0" borderId="20" xfId="0" applyFont="1" applyFill="1" applyBorder="1"/>
    <xf numFmtId="0" fontId="43" fillId="0" borderId="20" xfId="0" applyFont="1" applyFill="1" applyBorder="1" applyAlignment="1">
      <alignment horizontal="center"/>
    </xf>
    <xf numFmtId="0" fontId="53" fillId="0" borderId="20" xfId="0" applyFont="1" applyFill="1" applyBorder="1"/>
    <xf numFmtId="49" fontId="13" fillId="2" borderId="76" xfId="0" applyNumberFormat="1" applyFont="1" applyFill="1" applyBorder="1" applyAlignment="1">
      <alignment vertical="center"/>
    </xf>
    <xf numFmtId="0" fontId="15" fillId="2" borderId="63" xfId="0" applyFont="1" applyFill="1" applyBorder="1"/>
    <xf numFmtId="0" fontId="15" fillId="2" borderId="64" xfId="0" applyFont="1" applyFill="1" applyBorder="1"/>
    <xf numFmtId="0" fontId="15" fillId="2" borderId="0" xfId="0" applyFont="1" applyFill="1"/>
    <xf numFmtId="0" fontId="15" fillId="2" borderId="45" xfId="0" applyFont="1" applyFill="1" applyBorder="1"/>
    <xf numFmtId="0" fontId="15" fillId="2" borderId="47" xfId="0" applyFont="1" applyFill="1" applyBorder="1"/>
    <xf numFmtId="0" fontId="15" fillId="2" borderId="48" xfId="0" applyFont="1" applyFill="1" applyBorder="1"/>
    <xf numFmtId="0" fontId="15" fillId="2" borderId="0" xfId="0" applyFont="1" applyFill="1" applyAlignment="1">
      <alignment vertical="center"/>
    </xf>
    <xf numFmtId="0" fontId="55" fillId="14" borderId="57" xfId="0" applyFont="1" applyFill="1" applyBorder="1"/>
    <xf numFmtId="0" fontId="55" fillId="17" borderId="0" xfId="0" applyFont="1" applyFill="1"/>
    <xf numFmtId="0" fontId="56" fillId="17" borderId="20" xfId="0" applyFont="1" applyFill="1" applyBorder="1"/>
    <xf numFmtId="49" fontId="57" fillId="19" borderId="79" xfId="0" applyNumberFormat="1" applyFont="1" applyFill="1" applyBorder="1" applyAlignment="1">
      <alignment vertical="center"/>
    </xf>
    <xf numFmtId="49" fontId="57" fillId="19" borderId="80" xfId="0" applyNumberFormat="1" applyFont="1" applyFill="1" applyBorder="1" applyAlignment="1">
      <alignment horizontal="center" vertical="center"/>
    </xf>
    <xf numFmtId="49" fontId="58" fillId="19" borderId="81" xfId="0" applyNumberFormat="1" applyFont="1" applyFill="1" applyBorder="1" applyAlignment="1">
      <alignment horizontal="center"/>
    </xf>
    <xf numFmtId="49" fontId="13" fillId="2" borderId="82" xfId="0" applyNumberFormat="1" applyFont="1" applyFill="1" applyBorder="1" applyAlignment="1">
      <alignment vertical="center"/>
    </xf>
    <xf numFmtId="3" fontId="13" fillId="2" borderId="83" xfId="0" applyNumberFormat="1" applyFont="1" applyFill="1" applyBorder="1" applyAlignment="1">
      <alignment vertical="center"/>
    </xf>
    <xf numFmtId="9" fontId="15" fillId="2" borderId="84" xfId="0" applyNumberFormat="1" applyFont="1" applyFill="1" applyBorder="1"/>
    <xf numFmtId="165" fontId="13" fillId="2" borderId="83" xfId="0" applyNumberFormat="1" applyFont="1" applyFill="1" applyBorder="1" applyAlignment="1">
      <alignment vertical="center"/>
    </xf>
    <xf numFmtId="0" fontId="54" fillId="17" borderId="0" xfId="0" applyFont="1" applyFill="1" applyAlignment="1">
      <alignment vertical="center"/>
    </xf>
    <xf numFmtId="49" fontId="13" fillId="14" borderId="85" xfId="0" applyNumberFormat="1" applyFont="1" applyFill="1" applyBorder="1" applyAlignment="1">
      <alignment vertical="center"/>
    </xf>
    <xf numFmtId="165" fontId="13" fillId="14" borderId="86" xfId="0" applyNumberFormat="1" applyFont="1" applyFill="1" applyBorder="1" applyAlignment="1">
      <alignment vertical="center"/>
    </xf>
    <xf numFmtId="9" fontId="13" fillId="14" borderId="87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0" fillId="17" borderId="0" xfId="0" applyFont="1" applyFill="1" applyAlignment="1">
      <alignment vertical="center"/>
    </xf>
    <xf numFmtId="0" fontId="26" fillId="17" borderId="20" xfId="0" applyFont="1" applyFill="1" applyBorder="1"/>
    <xf numFmtId="49" fontId="13" fillId="19" borderId="49" xfId="0" applyNumberFormat="1" applyFont="1" applyFill="1" applyBorder="1" applyAlignment="1">
      <alignment vertical="center"/>
    </xf>
    <xf numFmtId="3" fontId="13" fillId="19" borderId="50" xfId="0" applyNumberFormat="1" applyFont="1" applyFill="1" applyBorder="1" applyAlignment="1">
      <alignment vertical="center"/>
    </xf>
    <xf numFmtId="0" fontId="13" fillId="17" borderId="0" xfId="0" applyFont="1" applyFill="1" applyAlignment="1">
      <alignment vertical="center"/>
    </xf>
    <xf numFmtId="49" fontId="13" fillId="19" borderId="85" xfId="0" applyNumberFormat="1" applyFont="1" applyFill="1" applyBorder="1" applyAlignment="1">
      <alignment vertical="center"/>
    </xf>
    <xf numFmtId="165" fontId="13" fillId="19" borderId="86" xfId="0" applyNumberFormat="1" applyFont="1" applyFill="1" applyBorder="1" applyAlignment="1">
      <alignment vertical="center"/>
    </xf>
    <xf numFmtId="165" fontId="13" fillId="19" borderId="87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vertical="center"/>
    </xf>
    <xf numFmtId="0" fontId="15" fillId="17" borderId="0" xfId="0" applyFont="1" applyFill="1"/>
    <xf numFmtId="0" fontId="0" fillId="2" borderId="88" xfId="0" applyFont="1" applyFill="1" applyBorder="1" applyAlignment="1"/>
    <xf numFmtId="0" fontId="0" fillId="2" borderId="88" xfId="0" applyFont="1" applyFill="1" applyBorder="1" applyAlignment="1">
      <alignment horizontal="right"/>
    </xf>
    <xf numFmtId="0" fontId="0" fillId="2" borderId="89" xfId="0" applyFont="1" applyFill="1" applyBorder="1" applyAlignment="1"/>
    <xf numFmtId="0" fontId="0" fillId="2" borderId="90" xfId="0" applyFont="1" applyFill="1" applyBorder="1" applyAlignment="1"/>
    <xf numFmtId="0" fontId="0" fillId="2" borderId="90" xfId="0" applyFont="1" applyFill="1" applyBorder="1" applyAlignment="1">
      <alignment horizontal="right"/>
    </xf>
    <xf numFmtId="0" fontId="0" fillId="2" borderId="91" xfId="0" applyFont="1" applyFill="1" applyBorder="1" applyAlignment="1"/>
    <xf numFmtId="49" fontId="2" fillId="3" borderId="92" xfId="0" applyNumberFormat="1" applyFont="1" applyFill="1" applyBorder="1" applyAlignment="1">
      <alignment vertical="center" wrapText="1"/>
    </xf>
    <xf numFmtId="49" fontId="3" fillId="2" borderId="83" xfId="0" applyNumberFormat="1" applyFont="1" applyFill="1" applyBorder="1" applyAlignment="1">
      <alignment horizontal="right"/>
    </xf>
    <xf numFmtId="0" fontId="3" fillId="2" borderId="93" xfId="0" applyFont="1" applyFill="1" applyBorder="1" applyAlignment="1"/>
    <xf numFmtId="3" fontId="5" fillId="2" borderId="83" xfId="0" applyNumberFormat="1" applyFont="1" applyFill="1" applyBorder="1" applyAlignment="1">
      <alignment horizontal="right"/>
    </xf>
    <xf numFmtId="49" fontId="5" fillId="2" borderId="92" xfId="0" applyNumberFormat="1" applyFont="1" applyFill="1" applyBorder="1" applyAlignment="1">
      <alignment vertical="center" wrapText="1"/>
    </xf>
    <xf numFmtId="49" fontId="5" fillId="2" borderId="83" xfId="0" applyNumberFormat="1" applyFont="1" applyFill="1" applyBorder="1" applyAlignment="1">
      <alignment horizontal="right" vertical="center" wrapText="1"/>
    </xf>
    <xf numFmtId="0" fontId="6" fillId="2" borderId="93" xfId="0" applyFont="1" applyFill="1" applyBorder="1" applyAlignment="1"/>
    <xf numFmtId="49" fontId="5" fillId="2" borderId="83" xfId="0" applyNumberFormat="1" applyFont="1" applyFill="1" applyBorder="1" applyAlignment="1">
      <alignment horizontal="right"/>
    </xf>
    <xf numFmtId="166" fontId="5" fillId="2" borderId="83" xfId="0" applyNumberFormat="1" applyFont="1" applyFill="1" applyBorder="1" applyAlignment="1">
      <alignment horizontal="right"/>
    </xf>
    <xf numFmtId="49" fontId="5" fillId="2" borderId="83" xfId="0" applyNumberFormat="1" applyFont="1" applyFill="1" applyBorder="1" applyAlignment="1">
      <alignment horizontal="right" wrapText="1"/>
    </xf>
    <xf numFmtId="49" fontId="5" fillId="2" borderId="83" xfId="0" applyNumberFormat="1" applyFont="1" applyFill="1" applyBorder="1" applyAlignment="1"/>
    <xf numFmtId="0" fontId="5" fillId="2" borderId="83" xfId="0" applyFont="1" applyFill="1" applyBorder="1" applyAlignment="1"/>
    <xf numFmtId="166" fontId="5" fillId="2" borderId="83" xfId="0" applyNumberFormat="1" applyFont="1" applyFill="1" applyBorder="1" applyAlignment="1">
      <alignment horizontal="right" wrapText="1"/>
    </xf>
    <xf numFmtId="0" fontId="3" fillId="2" borderId="94" xfId="0" applyFont="1" applyFill="1" applyBorder="1" applyAlignment="1">
      <alignment wrapText="1"/>
    </xf>
    <xf numFmtId="14" fontId="3" fillId="2" borderId="95" xfId="0" applyNumberFormat="1" applyFont="1" applyFill="1" applyBorder="1" applyAlignment="1"/>
    <xf numFmtId="0" fontId="3" fillId="2" borderId="90" xfId="0" applyFont="1" applyFill="1" applyBorder="1" applyAlignment="1"/>
    <xf numFmtId="0" fontId="3" fillId="2" borderId="95" xfId="0" applyFont="1" applyFill="1" applyBorder="1" applyAlignment="1"/>
    <xf numFmtId="0" fontId="3" fillId="2" borderId="95" xfId="0" applyFont="1" applyFill="1" applyBorder="1" applyAlignment="1">
      <alignment horizontal="right" wrapText="1"/>
    </xf>
    <xf numFmtId="0" fontId="0" fillId="2" borderId="96" xfId="0" applyFont="1" applyFill="1" applyBorder="1" applyAlignment="1"/>
    <xf numFmtId="0" fontId="3" fillId="2" borderId="97" xfId="0" applyFont="1" applyFill="1" applyBorder="1" applyAlignment="1"/>
    <xf numFmtId="0" fontId="3" fillId="2" borderId="98" xfId="0" applyFont="1" applyFill="1" applyBorder="1" applyAlignment="1">
      <alignment horizontal="left"/>
    </xf>
    <xf numFmtId="0" fontId="3" fillId="2" borderId="98" xfId="0" applyFont="1" applyFill="1" applyBorder="1" applyAlignment="1"/>
    <xf numFmtId="0" fontId="3" fillId="2" borderId="98" xfId="0" applyFont="1" applyFill="1" applyBorder="1" applyAlignment="1">
      <alignment horizontal="right"/>
    </xf>
    <xf numFmtId="49" fontId="2" fillId="5" borderId="99" xfId="0" applyNumberFormat="1" applyFont="1" applyFill="1" applyBorder="1" applyAlignment="1">
      <alignment vertical="center"/>
    </xf>
    <xf numFmtId="0" fontId="3" fillId="2" borderId="100" xfId="0" applyFont="1" applyFill="1" applyBorder="1" applyAlignment="1">
      <alignment vertical="center"/>
    </xf>
    <xf numFmtId="0" fontId="3" fillId="2" borderId="90" xfId="0" applyFont="1" applyFill="1" applyBorder="1" applyAlignment="1">
      <alignment vertical="center"/>
    </xf>
    <xf numFmtId="0" fontId="3" fillId="2" borderId="90" xfId="0" applyFont="1" applyFill="1" applyBorder="1" applyAlignment="1">
      <alignment horizontal="right" vertical="center"/>
    </xf>
    <xf numFmtId="49" fontId="2" fillId="3" borderId="83" xfId="0" applyNumberFormat="1" applyFont="1" applyFill="1" applyBorder="1" applyAlignment="1">
      <alignment horizontal="center" vertical="center" wrapText="1"/>
    </xf>
    <xf numFmtId="49" fontId="5" fillId="2" borderId="83" xfId="0" applyNumberFormat="1" applyFont="1" applyFill="1" applyBorder="1" applyAlignment="1">
      <alignment wrapText="1"/>
    </xf>
    <xf numFmtId="49" fontId="5" fillId="2" borderId="83" xfId="0" applyNumberFormat="1" applyFont="1" applyFill="1" applyBorder="1" applyAlignment="1">
      <alignment horizontal="center" wrapText="1"/>
    </xf>
    <xf numFmtId="0" fontId="5" fillId="2" borderId="83" xfId="0" applyNumberFormat="1" applyFont="1" applyFill="1" applyBorder="1" applyAlignment="1">
      <alignment horizontal="center" wrapText="1"/>
    </xf>
    <xf numFmtId="3" fontId="5" fillId="2" borderId="83" xfId="0" applyNumberFormat="1" applyFont="1" applyFill="1" applyBorder="1" applyAlignment="1">
      <alignment horizontal="center" wrapText="1"/>
    </xf>
    <xf numFmtId="1" fontId="5" fillId="2" borderId="83" xfId="0" applyNumberFormat="1" applyFont="1" applyFill="1" applyBorder="1" applyAlignment="1">
      <alignment horizontal="center" wrapText="1"/>
    </xf>
    <xf numFmtId="49" fontId="8" fillId="3" borderId="83" xfId="0" applyNumberFormat="1" applyFont="1" applyFill="1" applyBorder="1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0" fontId="8" fillId="3" borderId="83" xfId="0" applyFont="1" applyFill="1" applyBorder="1" applyAlignment="1">
      <alignment vertical="center"/>
    </xf>
    <xf numFmtId="3" fontId="8" fillId="3" borderId="83" xfId="0" applyNumberFormat="1" applyFont="1" applyFill="1" applyBorder="1" applyAlignment="1">
      <alignment horizontal="center" vertical="center"/>
    </xf>
    <xf numFmtId="3" fontId="3" fillId="2" borderId="98" xfId="0" applyNumberFormat="1" applyFont="1" applyFill="1" applyBorder="1" applyAlignment="1"/>
    <xf numFmtId="3" fontId="3" fillId="2" borderId="98" xfId="0" applyNumberFormat="1" applyFont="1" applyFill="1" applyBorder="1" applyAlignment="1">
      <alignment horizontal="right"/>
    </xf>
    <xf numFmtId="49" fontId="2" fillId="5" borderId="101" xfId="0" applyNumberFormat="1" applyFont="1" applyFill="1" applyBorder="1" applyAlignment="1">
      <alignment vertical="center"/>
    </xf>
    <xf numFmtId="0" fontId="3" fillId="2" borderId="102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vertical="center"/>
    </xf>
    <xf numFmtId="0" fontId="3" fillId="2" borderId="89" xfId="0" applyFont="1" applyFill="1" applyBorder="1" applyAlignment="1">
      <alignment horizontal="right" vertical="center"/>
    </xf>
    <xf numFmtId="49" fontId="2" fillId="3" borderId="101" xfId="0" applyNumberFormat="1" applyFont="1" applyFill="1" applyBorder="1" applyAlignment="1">
      <alignment horizontal="center" vertical="center"/>
    </xf>
    <xf numFmtId="49" fontId="2" fillId="3" borderId="101" xfId="0" applyNumberFormat="1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vertical="center"/>
    </xf>
    <xf numFmtId="0" fontId="3" fillId="2" borderId="101" xfId="0" applyFont="1" applyFill="1" applyBorder="1" applyAlignment="1">
      <alignment horizontal="center" vertical="center"/>
    </xf>
    <xf numFmtId="3" fontId="3" fillId="2" borderId="101" xfId="0" applyNumberFormat="1" applyFont="1" applyFill="1" applyBorder="1" applyAlignment="1">
      <alignment vertical="center"/>
    </xf>
    <xf numFmtId="3" fontId="3" fillId="2" borderId="101" xfId="0" applyNumberFormat="1" applyFont="1" applyFill="1" applyBorder="1" applyAlignment="1">
      <alignment horizontal="center" vertical="center"/>
    </xf>
    <xf numFmtId="49" fontId="4" fillId="3" borderId="101" xfId="0" applyNumberFormat="1" applyFont="1" applyFill="1" applyBorder="1" applyAlignment="1">
      <alignment vertical="center"/>
    </xf>
    <xf numFmtId="0" fontId="4" fillId="3" borderId="101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vertical="center"/>
    </xf>
    <xf numFmtId="3" fontId="4" fillId="3" borderId="101" xfId="0" applyNumberFormat="1" applyFont="1" applyFill="1" applyBorder="1" applyAlignment="1">
      <alignment horizontal="center" vertical="center"/>
    </xf>
    <xf numFmtId="0" fontId="3" fillId="2" borderId="103" xfId="0" applyFont="1" applyFill="1" applyBorder="1" applyAlignment="1"/>
    <xf numFmtId="0" fontId="3" fillId="2" borderId="104" xfId="0" applyFont="1" applyFill="1" applyBorder="1" applyAlignment="1"/>
    <xf numFmtId="3" fontId="3" fillId="2" borderId="104" xfId="0" applyNumberFormat="1" applyFont="1" applyFill="1" applyBorder="1" applyAlignment="1"/>
    <xf numFmtId="3" fontId="3" fillId="2" borderId="104" xfId="0" applyNumberFormat="1" applyFont="1" applyFill="1" applyBorder="1" applyAlignment="1">
      <alignment horizontal="right"/>
    </xf>
    <xf numFmtId="49" fontId="2" fillId="3" borderId="99" xfId="0" applyNumberFormat="1" applyFont="1" applyFill="1" applyBorder="1" applyAlignment="1">
      <alignment horizontal="center" vertical="center"/>
    </xf>
    <xf numFmtId="49" fontId="2" fillId="3" borderId="99" xfId="0" applyNumberFormat="1" applyFont="1" applyFill="1" applyBorder="1" applyAlignment="1">
      <alignment horizontal="center" vertical="center" wrapText="1"/>
    </xf>
    <xf numFmtId="49" fontId="8" fillId="3" borderId="101" xfId="0" applyNumberFormat="1" applyFont="1" applyFill="1" applyBorder="1" applyAlignment="1">
      <alignment vertical="center"/>
    </xf>
    <xf numFmtId="0" fontId="8" fillId="3" borderId="101" xfId="0" applyFont="1" applyFill="1" applyBorder="1" applyAlignment="1">
      <alignment horizontal="center" vertical="center"/>
    </xf>
    <xf numFmtId="3" fontId="8" fillId="3" borderId="101" xfId="0" applyNumberFormat="1" applyFont="1" applyFill="1" applyBorder="1" applyAlignment="1">
      <alignment horizontal="center" vertical="center"/>
    </xf>
    <xf numFmtId="49" fontId="2" fillId="3" borderId="105" xfId="0" applyNumberFormat="1" applyFont="1" applyFill="1" applyBorder="1" applyAlignment="1">
      <alignment horizontal="center" vertical="center" wrapText="1"/>
    </xf>
    <xf numFmtId="49" fontId="2" fillId="3" borderId="105" xfId="0" applyNumberFormat="1" applyFont="1" applyFill="1" applyBorder="1" applyAlignment="1">
      <alignment horizontal="right" vertical="center" wrapText="1"/>
    </xf>
    <xf numFmtId="0" fontId="0" fillId="2" borderId="106" xfId="0" applyFont="1" applyFill="1" applyBorder="1" applyAlignment="1"/>
    <xf numFmtId="49" fontId="22" fillId="2" borderId="59" xfId="0" applyNumberFormat="1" applyFont="1" applyFill="1" applyBorder="1" applyAlignment="1">
      <alignment horizontal="left" vertical="center" wrapText="1"/>
    </xf>
    <xf numFmtId="0" fontId="5" fillId="2" borderId="59" xfId="0" applyFont="1" applyFill="1" applyBorder="1" applyAlignment="1">
      <alignment horizontal="center" vertical="center" wrapText="1"/>
    </xf>
    <xf numFmtId="3" fontId="5" fillId="2" borderId="59" xfId="0" applyNumberFormat="1" applyFont="1" applyFill="1" applyBorder="1" applyAlignment="1">
      <alignment horizontal="center"/>
    </xf>
    <xf numFmtId="0" fontId="15" fillId="2" borderId="63" xfId="0" applyFont="1" applyFill="1" applyBorder="1" applyAlignment="1"/>
    <xf numFmtId="0" fontId="15" fillId="2" borderId="64" xfId="0" applyFont="1" applyFill="1" applyBorder="1" applyAlignment="1"/>
    <xf numFmtId="0" fontId="15" fillId="2" borderId="66" xfId="0" applyFont="1" applyFill="1" applyBorder="1" applyAlignment="1"/>
    <xf numFmtId="0" fontId="0" fillId="2" borderId="1" xfId="9" applyFont="1" applyFill="1" applyBorder="1" applyAlignment="1"/>
    <xf numFmtId="0" fontId="0" fillId="2" borderId="1" xfId="9" applyFont="1" applyFill="1" applyBorder="1" applyAlignment="1">
      <alignment horizontal="right"/>
    </xf>
    <xf numFmtId="0" fontId="0" fillId="2" borderId="1" xfId="10" applyFont="1" applyFill="1" applyBorder="1" applyAlignment="1"/>
    <xf numFmtId="0" fontId="0" fillId="2" borderId="2" xfId="10" applyFont="1" applyFill="1" applyBorder="1" applyAlignment="1"/>
    <xf numFmtId="0" fontId="0" fillId="2" borderId="3" xfId="10" applyFont="1" applyFill="1" applyBorder="1" applyAlignment="1"/>
    <xf numFmtId="49" fontId="2" fillId="3" borderId="5" xfId="10" applyNumberFormat="1" applyFont="1" applyFill="1" applyBorder="1" applyAlignment="1">
      <alignment vertical="center" wrapText="1"/>
    </xf>
    <xf numFmtId="49" fontId="3" fillId="2" borderId="6" xfId="10" applyNumberFormat="1" applyFont="1" applyFill="1" applyBorder="1" applyAlignment="1">
      <alignment horizontal="right"/>
    </xf>
    <xf numFmtId="0" fontId="3" fillId="2" borderId="7" xfId="10" applyFont="1" applyFill="1" applyBorder="1" applyAlignment="1"/>
    <xf numFmtId="49" fontId="5" fillId="2" borderId="5" xfId="10" applyNumberFormat="1" applyFont="1" applyFill="1" applyBorder="1" applyAlignment="1">
      <alignment vertical="center" wrapText="1"/>
    </xf>
    <xf numFmtId="0" fontId="6" fillId="2" borderId="7" xfId="10" applyFont="1" applyFill="1" applyBorder="1" applyAlignment="1"/>
    <xf numFmtId="49" fontId="5" fillId="2" borderId="6" xfId="10" applyNumberFormat="1" applyFont="1" applyFill="1" applyBorder="1" applyAlignment="1">
      <alignment wrapText="1"/>
    </xf>
    <xf numFmtId="49" fontId="5" fillId="2" borderId="6" xfId="10" applyNumberFormat="1" applyFont="1" applyFill="1" applyBorder="1" applyAlignment="1">
      <alignment horizontal="right"/>
    </xf>
    <xf numFmtId="49" fontId="5" fillId="2" borderId="6" xfId="10" applyNumberFormat="1" applyFont="1" applyFill="1" applyBorder="1" applyAlignment="1">
      <alignment horizontal="right" wrapText="1"/>
    </xf>
    <xf numFmtId="49" fontId="5" fillId="2" borderId="6" xfId="10" applyNumberFormat="1" applyFont="1" applyFill="1" applyBorder="1" applyAlignment="1"/>
    <xf numFmtId="0" fontId="5" fillId="2" borderId="6" xfId="10" applyFont="1" applyFill="1" applyBorder="1" applyAlignment="1"/>
    <xf numFmtId="0" fontId="3" fillId="2" borderId="8" xfId="10" applyFont="1" applyFill="1" applyBorder="1" applyAlignment="1">
      <alignment wrapText="1"/>
    </xf>
    <xf numFmtId="14" fontId="3" fillId="2" borderId="9" xfId="10" applyNumberFormat="1" applyFont="1" applyFill="1" applyBorder="1" applyAlignment="1"/>
    <xf numFmtId="0" fontId="3" fillId="2" borderId="3" xfId="10" applyFont="1" applyFill="1" applyBorder="1" applyAlignment="1"/>
    <xf numFmtId="0" fontId="3" fillId="2" borderId="9" xfId="10" applyFont="1" applyFill="1" applyBorder="1" applyAlignment="1"/>
    <xf numFmtId="0" fontId="3" fillId="2" borderId="11" xfId="10" applyFont="1" applyFill="1" applyBorder="1" applyAlignment="1"/>
    <xf numFmtId="0" fontId="3" fillId="2" borderId="12" xfId="10" applyFont="1" applyFill="1" applyBorder="1" applyAlignment="1">
      <alignment horizontal="left"/>
    </xf>
    <xf numFmtId="0" fontId="3" fillId="2" borderId="12" xfId="10" applyFont="1" applyFill="1" applyBorder="1" applyAlignment="1"/>
    <xf numFmtId="49" fontId="2" fillId="5" borderId="13" xfId="10" applyNumberFormat="1" applyFont="1" applyFill="1" applyBorder="1" applyAlignment="1">
      <alignment vertical="center"/>
    </xf>
    <xf numFmtId="0" fontId="3" fillId="2" borderId="14" xfId="10" applyFont="1" applyFill="1" applyBorder="1" applyAlignment="1">
      <alignment vertical="center"/>
    </xf>
    <xf numFmtId="0" fontId="3" fillId="2" borderId="3" xfId="10" applyFont="1" applyFill="1" applyBorder="1" applyAlignment="1">
      <alignment vertical="center"/>
    </xf>
    <xf numFmtId="49" fontId="2" fillId="3" borderId="6" xfId="10" applyNumberFormat="1" applyFont="1" applyFill="1" applyBorder="1" applyAlignment="1">
      <alignment horizontal="center" vertical="center" wrapText="1"/>
    </xf>
    <xf numFmtId="49" fontId="5" fillId="2" borderId="6" xfId="10" applyNumberFormat="1" applyFont="1" applyFill="1" applyBorder="1" applyAlignment="1">
      <alignment horizontal="center" wrapText="1"/>
    </xf>
    <xf numFmtId="49" fontId="8" fillId="3" borderId="6" xfId="10" applyNumberFormat="1" applyFont="1" applyFill="1" applyBorder="1" applyAlignment="1">
      <alignment vertical="center"/>
    </xf>
    <xf numFmtId="0" fontId="8" fillId="3" borderId="6" xfId="10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vertical="center"/>
    </xf>
    <xf numFmtId="3" fontId="3" fillId="2" borderId="12" xfId="10" applyNumberFormat="1" applyFont="1" applyFill="1" applyBorder="1" applyAlignment="1"/>
    <xf numFmtId="49" fontId="2" fillId="5" borderId="15" xfId="10" applyNumberFormat="1" applyFont="1" applyFill="1" applyBorder="1" applyAlignment="1">
      <alignment vertical="center"/>
    </xf>
    <xf numFmtId="0" fontId="3" fillId="2" borderId="16" xfId="10" applyFont="1" applyFill="1" applyBorder="1" applyAlignment="1">
      <alignment horizontal="center" vertical="center"/>
    </xf>
    <xf numFmtId="0" fontId="3" fillId="2" borderId="2" xfId="10" applyFont="1" applyFill="1" applyBorder="1" applyAlignment="1">
      <alignment horizontal="center" vertical="center"/>
    </xf>
    <xf numFmtId="0" fontId="3" fillId="2" borderId="2" xfId="10" applyFont="1" applyFill="1" applyBorder="1" applyAlignment="1">
      <alignment vertical="center"/>
    </xf>
    <xf numFmtId="49" fontId="2" fillId="3" borderId="15" xfId="10" applyNumberFormat="1" applyFont="1" applyFill="1" applyBorder="1" applyAlignment="1">
      <alignment horizontal="center" vertical="center"/>
    </xf>
    <xf numFmtId="49" fontId="2" fillId="3" borderId="15" xfId="10" applyNumberFormat="1" applyFont="1" applyFill="1" applyBorder="1" applyAlignment="1">
      <alignment horizontal="center" vertical="center" wrapText="1"/>
    </xf>
    <xf numFmtId="0" fontId="3" fillId="2" borderId="15" xfId="10" applyFont="1" applyFill="1" applyBorder="1" applyAlignment="1">
      <alignment vertical="center"/>
    </xf>
    <xf numFmtId="0" fontId="3" fillId="2" borderId="15" xfId="10" applyFont="1" applyFill="1" applyBorder="1" applyAlignment="1">
      <alignment horizontal="center" vertical="center"/>
    </xf>
    <xf numFmtId="49" fontId="4" fillId="3" borderId="15" xfId="10" applyNumberFormat="1" applyFont="1" applyFill="1" applyBorder="1" applyAlignment="1">
      <alignment vertical="center"/>
    </xf>
    <xf numFmtId="0" fontId="4" fillId="3" borderId="15" xfId="10" applyFont="1" applyFill="1" applyBorder="1" applyAlignment="1">
      <alignment horizontal="center" vertical="center"/>
    </xf>
    <xf numFmtId="0" fontId="4" fillId="3" borderId="15" xfId="10" applyFont="1" applyFill="1" applyBorder="1" applyAlignment="1">
      <alignment vertical="center"/>
    </xf>
    <xf numFmtId="0" fontId="3" fillId="2" borderId="17" xfId="10" applyFont="1" applyFill="1" applyBorder="1" applyAlignment="1"/>
    <xf numFmtId="0" fontId="3" fillId="2" borderId="18" xfId="10" applyFont="1" applyFill="1" applyBorder="1" applyAlignment="1"/>
    <xf numFmtId="3" fontId="3" fillId="2" borderId="18" xfId="10" applyNumberFormat="1" applyFont="1" applyFill="1" applyBorder="1" applyAlignment="1"/>
    <xf numFmtId="49" fontId="2" fillId="3" borderId="13" xfId="10" applyNumberFormat="1" applyFont="1" applyFill="1" applyBorder="1" applyAlignment="1">
      <alignment horizontal="center" vertical="center"/>
    </xf>
    <xf numFmtId="49" fontId="2" fillId="3" borderId="13" xfId="10" applyNumberFormat="1" applyFont="1" applyFill="1" applyBorder="1" applyAlignment="1">
      <alignment horizontal="center" vertical="center" wrapText="1"/>
    </xf>
    <xf numFmtId="49" fontId="8" fillId="3" borderId="15" xfId="10" applyNumberFormat="1" applyFont="1" applyFill="1" applyBorder="1" applyAlignment="1">
      <alignment vertical="center"/>
    </xf>
    <xf numFmtId="0" fontId="8" fillId="3" borderId="15" xfId="10" applyFont="1" applyFill="1" applyBorder="1" applyAlignment="1">
      <alignment horizontal="center" vertical="center"/>
    </xf>
    <xf numFmtId="49" fontId="9" fillId="3" borderId="19" xfId="10" applyNumberFormat="1" applyFont="1" applyFill="1" applyBorder="1" applyAlignment="1">
      <alignment vertical="center"/>
    </xf>
    <xf numFmtId="0" fontId="9" fillId="3" borderId="19" xfId="10" applyFont="1" applyFill="1" applyBorder="1" applyAlignment="1">
      <alignment horizontal="center" vertical="center"/>
    </xf>
    <xf numFmtId="0" fontId="9" fillId="3" borderId="19" xfId="10" applyFont="1" applyFill="1" applyBorder="1" applyAlignment="1">
      <alignment vertical="center"/>
    </xf>
    <xf numFmtId="0" fontId="2" fillId="5" borderId="15" xfId="10" applyFont="1" applyFill="1" applyBorder="1" applyAlignment="1">
      <alignment vertical="center"/>
    </xf>
    <xf numFmtId="0" fontId="2" fillId="3" borderId="15" xfId="10" applyFont="1" applyFill="1" applyBorder="1" applyAlignment="1">
      <alignment vertical="center"/>
    </xf>
    <xf numFmtId="0" fontId="15" fillId="6" borderId="20" xfId="10" applyFont="1" applyFill="1" applyBorder="1" applyAlignment="1"/>
    <xf numFmtId="3" fontId="13" fillId="2" borderId="6" xfId="10" applyNumberFormat="1" applyFont="1" applyFill="1" applyBorder="1" applyAlignment="1">
      <alignment vertical="center"/>
    </xf>
    <xf numFmtId="165" fontId="13" fillId="2" borderId="6" xfId="10" applyNumberFormat="1" applyFont="1" applyFill="1" applyBorder="1" applyAlignment="1">
      <alignment vertical="center"/>
    </xf>
    <xf numFmtId="0" fontId="10" fillId="6" borderId="20" xfId="10" applyFont="1" applyFill="1" applyBorder="1" applyAlignment="1">
      <alignment vertical="center"/>
    </xf>
    <xf numFmtId="0" fontId="15" fillId="2" borderId="20" xfId="10" applyFont="1" applyFill="1" applyBorder="1" applyAlignment="1"/>
    <xf numFmtId="49" fontId="0" fillId="2" borderId="20" xfId="10" applyNumberFormat="1" applyFont="1" applyFill="1" applyBorder="1" applyAlignment="1">
      <alignment vertical="center"/>
    </xf>
    <xf numFmtId="0" fontId="10" fillId="2" borderId="20" xfId="10" applyFont="1" applyFill="1" applyBorder="1" applyAlignment="1">
      <alignment vertical="center"/>
    </xf>
    <xf numFmtId="0" fontId="3" fillId="2" borderId="23" xfId="10" applyFont="1" applyFill="1" applyBorder="1" applyAlignment="1"/>
    <xf numFmtId="3" fontId="3" fillId="2" borderId="23" xfId="10" applyNumberFormat="1" applyFont="1" applyFill="1" applyBorder="1" applyAlignment="1"/>
    <xf numFmtId="49" fontId="2" fillId="5" borderId="24" xfId="10" applyNumberFormat="1" applyFont="1" applyFill="1" applyBorder="1" applyAlignment="1">
      <alignment vertical="center"/>
    </xf>
    <xf numFmtId="0" fontId="2" fillId="5" borderId="25" xfId="10" applyFont="1" applyFill="1" applyBorder="1" applyAlignment="1">
      <alignment vertical="center"/>
    </xf>
    <xf numFmtId="164" fontId="2" fillId="5" borderId="26" xfId="10" applyNumberFormat="1" applyFont="1" applyFill="1" applyBorder="1" applyAlignment="1">
      <alignment vertical="center"/>
    </xf>
    <xf numFmtId="49" fontId="2" fillId="3" borderId="27" xfId="10" applyNumberFormat="1" applyFont="1" applyFill="1" applyBorder="1" applyAlignment="1">
      <alignment vertical="center"/>
    </xf>
    <xf numFmtId="164" fontId="2" fillId="3" borderId="28" xfId="10" applyNumberFormat="1" applyFont="1" applyFill="1" applyBorder="1" applyAlignment="1">
      <alignment vertical="center"/>
    </xf>
    <xf numFmtId="49" fontId="2" fillId="5" borderId="27" xfId="10" applyNumberFormat="1" applyFont="1" applyFill="1" applyBorder="1" applyAlignment="1">
      <alignment vertical="center"/>
    </xf>
    <xf numFmtId="164" fontId="2" fillId="5" borderId="28" xfId="10" applyNumberFormat="1" applyFont="1" applyFill="1" applyBorder="1" applyAlignment="1">
      <alignment vertical="center"/>
    </xf>
    <xf numFmtId="49" fontId="2" fillId="5" borderId="29" xfId="10" applyNumberFormat="1" applyFont="1" applyFill="1" applyBorder="1" applyAlignment="1">
      <alignment vertical="center"/>
    </xf>
    <xf numFmtId="0" fontId="10" fillId="5" borderId="30" xfId="10" applyFont="1" applyFill="1" applyBorder="1" applyAlignment="1">
      <alignment vertical="center"/>
    </xf>
    <xf numFmtId="0" fontId="0" fillId="2" borderId="20" xfId="10" applyFont="1" applyFill="1" applyBorder="1" applyAlignment="1">
      <alignment vertical="center"/>
    </xf>
    <xf numFmtId="0" fontId="16" fillId="2" borderId="20" xfId="10" applyFont="1" applyFill="1" applyBorder="1" applyAlignment="1">
      <alignment vertical="center"/>
    </xf>
    <xf numFmtId="49" fontId="13" fillId="7" borderId="31" xfId="10" applyNumberFormat="1" applyFont="1" applyFill="1" applyBorder="1" applyAlignment="1">
      <alignment vertical="center"/>
    </xf>
    <xf numFmtId="49" fontId="13" fillId="2" borderId="33" xfId="10" applyNumberFormat="1" applyFont="1" applyFill="1" applyBorder="1" applyAlignment="1">
      <alignment vertical="center"/>
    </xf>
    <xf numFmtId="9" fontId="15" fillId="2" borderId="34" xfId="10" applyNumberFormat="1" applyFont="1" applyFill="1" applyBorder="1" applyAlignment="1"/>
    <xf numFmtId="49" fontId="13" fillId="7" borderId="35" xfId="10" applyNumberFormat="1" applyFont="1" applyFill="1" applyBorder="1" applyAlignment="1">
      <alignment vertical="center"/>
    </xf>
    <xf numFmtId="165" fontId="13" fillId="7" borderId="36" xfId="10" applyNumberFormat="1" applyFont="1" applyFill="1" applyBorder="1" applyAlignment="1">
      <alignment vertical="center"/>
    </xf>
    <xf numFmtId="9" fontId="13" fillId="7" borderId="37" xfId="10" applyNumberFormat="1" applyFont="1" applyFill="1" applyBorder="1" applyAlignment="1">
      <alignment vertical="center"/>
    </xf>
    <xf numFmtId="0" fontId="15" fillId="8" borderId="40" xfId="10" applyFont="1" applyFill="1" applyBorder="1" applyAlignment="1"/>
    <xf numFmtId="0" fontId="15" fillId="2" borderId="20" xfId="10" applyFont="1" applyFill="1" applyBorder="1" applyAlignment="1">
      <alignment vertical="center"/>
    </xf>
    <xf numFmtId="49" fontId="15" fillId="2" borderId="20" xfId="10" applyNumberFormat="1" applyFont="1" applyFill="1" applyBorder="1" applyAlignment="1">
      <alignment vertical="center"/>
    </xf>
    <xf numFmtId="49" fontId="13" fillId="2" borderId="41" xfId="10" applyNumberFormat="1" applyFont="1" applyFill="1" applyBorder="1" applyAlignment="1">
      <alignment vertical="center"/>
    </xf>
    <xf numFmtId="0" fontId="15" fillId="2" borderId="42" xfId="10" applyFont="1" applyFill="1" applyBorder="1" applyAlignment="1"/>
    <xf numFmtId="0" fontId="15" fillId="2" borderId="43" xfId="10" applyFont="1" applyFill="1" applyBorder="1" applyAlignment="1"/>
    <xf numFmtId="49" fontId="15" fillId="2" borderId="44" xfId="10" applyNumberFormat="1" applyFont="1" applyFill="1" applyBorder="1" applyAlignment="1">
      <alignment vertical="center"/>
    </xf>
    <xf numFmtId="0" fontId="15" fillId="2" borderId="45" xfId="10" applyFont="1" applyFill="1" applyBorder="1" applyAlignment="1"/>
    <xf numFmtId="49" fontId="15" fillId="2" borderId="46" xfId="10" applyNumberFormat="1" applyFont="1" applyFill="1" applyBorder="1" applyAlignment="1">
      <alignment vertical="center"/>
    </xf>
    <xf numFmtId="0" fontId="15" fillId="2" borderId="47" xfId="10" applyFont="1" applyFill="1" applyBorder="1" applyAlignment="1"/>
    <xf numFmtId="0" fontId="15" fillId="2" borderId="48" xfId="10" applyFont="1" applyFill="1" applyBorder="1" applyAlignment="1"/>
    <xf numFmtId="0" fontId="13" fillId="6" borderId="20" xfId="10" applyFont="1" applyFill="1" applyBorder="1" applyAlignment="1">
      <alignment vertical="center"/>
    </xf>
    <xf numFmtId="49" fontId="13" fillId="7" borderId="49" xfId="10" applyNumberFormat="1" applyFont="1" applyFill="1" applyBorder="1" applyAlignment="1">
      <alignment vertical="center"/>
    </xf>
    <xf numFmtId="165" fontId="13" fillId="7" borderId="37" xfId="10" applyNumberFormat="1" applyFont="1" applyFill="1" applyBorder="1" applyAlignment="1">
      <alignment vertical="center"/>
    </xf>
    <xf numFmtId="3" fontId="3" fillId="2" borderId="15" xfId="10" applyNumberFormat="1" applyFont="1" applyFill="1" applyBorder="1" applyAlignment="1">
      <alignment vertical="center"/>
    </xf>
    <xf numFmtId="166" fontId="5" fillId="2" borderId="6" xfId="10" applyNumberFormat="1" applyFont="1" applyFill="1" applyBorder="1" applyAlignment="1">
      <alignment horizontal="right" wrapText="1"/>
    </xf>
    <xf numFmtId="0" fontId="5" fillId="2" borderId="6" xfId="10" applyNumberFormat="1" applyFont="1" applyFill="1" applyBorder="1" applyAlignment="1">
      <alignment horizontal="center" wrapText="1"/>
    </xf>
    <xf numFmtId="49" fontId="5" fillId="2" borderId="51" xfId="10" applyNumberFormat="1" applyFont="1" applyFill="1" applyBorder="1" applyAlignment="1">
      <alignment horizontal="center"/>
    </xf>
    <xf numFmtId="49" fontId="2" fillId="3" borderId="52" xfId="10" applyNumberFormat="1" applyFont="1" applyFill="1" applyBorder="1" applyAlignment="1">
      <alignment horizontal="center" vertical="center" wrapText="1"/>
    </xf>
    <xf numFmtId="0" fontId="5" fillId="2" borderId="51" xfId="10" applyFont="1" applyFill="1" applyBorder="1" applyAlignment="1">
      <alignment horizontal="center"/>
    </xf>
    <xf numFmtId="0" fontId="5" fillId="2" borderId="51" xfId="10" applyNumberFormat="1" applyFont="1" applyFill="1" applyBorder="1" applyAlignment="1">
      <alignment horizontal="center"/>
    </xf>
    <xf numFmtId="3" fontId="5" fillId="2" borderId="51" xfId="10" applyNumberFormat="1" applyFont="1" applyFill="1" applyBorder="1" applyAlignment="1">
      <alignment horizontal="center"/>
    </xf>
    <xf numFmtId="0" fontId="5" fillId="2" borderId="51" xfId="10" applyFont="1" applyFill="1" applyBorder="1" applyAlignment="1">
      <alignment horizontal="center" vertical="center" wrapText="1"/>
    </xf>
    <xf numFmtId="49" fontId="5" fillId="2" borderId="51" xfId="10" applyNumberFormat="1" applyFont="1" applyFill="1" applyBorder="1" applyAlignment="1">
      <alignment horizontal="left"/>
    </xf>
    <xf numFmtId="0" fontId="0" fillId="2" borderId="3" xfId="10" applyFont="1" applyFill="1" applyBorder="1" applyAlignment="1">
      <alignment horizontal="right"/>
    </xf>
    <xf numFmtId="166" fontId="5" fillId="2" borderId="6" xfId="10" applyNumberFormat="1" applyFont="1" applyFill="1" applyBorder="1" applyAlignment="1">
      <alignment horizontal="right"/>
    </xf>
    <xf numFmtId="0" fontId="3" fillId="2" borderId="9" xfId="10" applyFont="1" applyFill="1" applyBorder="1" applyAlignment="1">
      <alignment horizontal="right" wrapText="1"/>
    </xf>
    <xf numFmtId="0" fontId="3" fillId="2" borderId="12" xfId="10" applyFont="1" applyFill="1" applyBorder="1" applyAlignment="1">
      <alignment horizontal="right"/>
    </xf>
    <xf numFmtId="0" fontId="3" fillId="2" borderId="3" xfId="10" applyFont="1" applyFill="1" applyBorder="1" applyAlignment="1">
      <alignment horizontal="right" vertical="center"/>
    </xf>
    <xf numFmtId="3" fontId="3" fillId="2" borderId="12" xfId="10" applyNumberFormat="1" applyFont="1" applyFill="1" applyBorder="1" applyAlignment="1">
      <alignment horizontal="right"/>
    </xf>
    <xf numFmtId="0" fontId="3" fillId="2" borderId="2" xfId="10" applyFont="1" applyFill="1" applyBorder="1" applyAlignment="1">
      <alignment horizontal="right" vertical="center"/>
    </xf>
    <xf numFmtId="3" fontId="3" fillId="2" borderId="18" xfId="10" applyNumberFormat="1" applyFont="1" applyFill="1" applyBorder="1" applyAlignment="1">
      <alignment horizontal="right"/>
    </xf>
    <xf numFmtId="49" fontId="2" fillId="3" borderId="52" xfId="10" applyNumberFormat="1" applyFont="1" applyFill="1" applyBorder="1" applyAlignment="1">
      <alignment horizontal="right" vertical="center" wrapText="1"/>
    </xf>
    <xf numFmtId="3" fontId="3" fillId="2" borderId="23" xfId="10" applyNumberFormat="1" applyFont="1" applyFill="1" applyBorder="1" applyAlignment="1">
      <alignment horizontal="right"/>
    </xf>
    <xf numFmtId="164" fontId="2" fillId="2" borderId="20" xfId="10" applyNumberFormat="1" applyFont="1" applyFill="1" applyBorder="1" applyAlignment="1">
      <alignment horizontal="right" vertical="center"/>
    </xf>
    <xf numFmtId="164" fontId="17" fillId="2" borderId="20" xfId="10" applyNumberFormat="1" applyFont="1" applyFill="1" applyBorder="1" applyAlignment="1">
      <alignment horizontal="right" vertical="center"/>
    </xf>
    <xf numFmtId="0" fontId="15" fillId="2" borderId="20" xfId="10" applyFont="1" applyFill="1" applyBorder="1" applyAlignment="1">
      <alignment horizontal="right"/>
    </xf>
    <xf numFmtId="49" fontId="5" fillId="2" borderId="6" xfId="10" applyNumberFormat="1" applyFont="1" applyFill="1" applyBorder="1" applyAlignment="1">
      <alignment horizontal="right" vertical="center" wrapText="1"/>
    </xf>
    <xf numFmtId="0" fontId="9" fillId="3" borderId="19" xfId="10" applyFont="1" applyFill="1" applyBorder="1" applyAlignment="1">
      <alignment horizontal="right" vertical="center"/>
    </xf>
    <xf numFmtId="49" fontId="2" fillId="3" borderId="52" xfId="10" applyNumberFormat="1" applyFont="1" applyFill="1" applyBorder="1" applyAlignment="1">
      <alignment horizontal="center" vertical="center"/>
    </xf>
    <xf numFmtId="0" fontId="19" fillId="2" borderId="51" xfId="10" applyFont="1" applyFill="1" applyBorder="1" applyAlignment="1"/>
    <xf numFmtId="0" fontId="19" fillId="2" borderId="51" xfId="10" applyFont="1" applyFill="1" applyBorder="1" applyAlignment="1">
      <alignment horizontal="center"/>
    </xf>
    <xf numFmtId="0" fontId="3" fillId="2" borderId="53" xfId="10" applyFont="1" applyFill="1" applyBorder="1" applyAlignment="1"/>
    <xf numFmtId="0" fontId="3" fillId="2" borderId="54" xfId="10" applyFont="1" applyFill="1" applyBorder="1" applyAlignment="1"/>
    <xf numFmtId="0" fontId="3" fillId="2" borderId="54" xfId="10" applyFont="1" applyFill="1" applyBorder="1" applyAlignment="1">
      <alignment horizontal="center"/>
    </xf>
    <xf numFmtId="3" fontId="3" fillId="2" borderId="54" xfId="10" applyNumberFormat="1" applyFont="1" applyFill="1" applyBorder="1" applyAlignment="1"/>
    <xf numFmtId="3" fontId="3" fillId="2" borderId="54" xfId="10" applyNumberFormat="1" applyFont="1" applyFill="1" applyBorder="1" applyAlignment="1">
      <alignment horizontal="right"/>
    </xf>
    <xf numFmtId="49" fontId="9" fillId="3" borderId="51" xfId="10" applyNumberFormat="1" applyFont="1" applyFill="1" applyBorder="1" applyAlignment="1">
      <alignment vertical="center"/>
    </xf>
    <xf numFmtId="0" fontId="9" fillId="3" borderId="51" xfId="10" applyFont="1" applyFill="1" applyBorder="1" applyAlignment="1">
      <alignment horizontal="center" vertical="center"/>
    </xf>
    <xf numFmtId="0" fontId="9" fillId="3" borderId="51" xfId="10" applyFont="1" applyFill="1" applyBorder="1" applyAlignment="1">
      <alignment vertical="center"/>
    </xf>
    <xf numFmtId="3" fontId="13" fillId="7" borderId="50" xfId="10" applyNumberFormat="1" applyFont="1" applyFill="1" applyBorder="1" applyAlignment="1">
      <alignment vertical="center"/>
    </xf>
    <xf numFmtId="3" fontId="5" fillId="2" borderId="6" xfId="10" applyNumberFormat="1" applyFont="1" applyFill="1" applyBorder="1" applyAlignment="1">
      <alignment horizontal="center" wrapText="1"/>
    </xf>
    <xf numFmtId="3" fontId="8" fillId="3" borderId="6" xfId="10" applyNumberFormat="1" applyFont="1" applyFill="1" applyBorder="1" applyAlignment="1">
      <alignment horizontal="center" vertical="center"/>
    </xf>
    <xf numFmtId="3" fontId="8" fillId="3" borderId="15" xfId="10" applyNumberFormat="1" applyFont="1" applyFill="1" applyBorder="1" applyAlignment="1">
      <alignment horizontal="center" vertical="center"/>
    </xf>
    <xf numFmtId="3" fontId="3" fillId="2" borderId="15" xfId="10" applyNumberFormat="1" applyFont="1" applyFill="1" applyBorder="1" applyAlignment="1">
      <alignment horizontal="center" vertical="center"/>
    </xf>
    <xf numFmtId="3" fontId="4" fillId="3" borderId="15" xfId="10" applyNumberFormat="1" applyFont="1" applyFill="1" applyBorder="1" applyAlignment="1">
      <alignment horizontal="center" vertical="center"/>
    </xf>
    <xf numFmtId="3" fontId="9" fillId="3" borderId="51" xfId="10" applyNumberFormat="1" applyFont="1" applyFill="1" applyBorder="1" applyAlignment="1">
      <alignment horizontal="center" vertical="center"/>
    </xf>
    <xf numFmtId="3" fontId="9" fillId="3" borderId="19" xfId="10" applyNumberFormat="1" applyFont="1" applyFill="1" applyBorder="1" applyAlignment="1">
      <alignment horizontal="center" vertical="center"/>
    </xf>
    <xf numFmtId="1" fontId="5" fillId="2" borderId="6" xfId="10" applyNumberFormat="1" applyFont="1" applyFill="1" applyBorder="1" applyAlignment="1">
      <alignment horizontal="center" wrapText="1"/>
    </xf>
    <xf numFmtId="49" fontId="13" fillId="7" borderId="21" xfId="10" applyNumberFormat="1" applyFont="1" applyFill="1" applyBorder="1" applyAlignment="1">
      <alignment horizontal="center" vertical="center"/>
    </xf>
    <xf numFmtId="49" fontId="15" fillId="7" borderId="32" xfId="10" applyNumberFormat="1" applyFont="1" applyFill="1" applyBorder="1" applyAlignment="1">
      <alignment horizontal="center"/>
    </xf>
    <xf numFmtId="17" fontId="21" fillId="0" borderId="58" xfId="1" applyNumberFormat="1" applyFont="1" applyBorder="1" applyAlignment="1">
      <alignment horizontal="right" vertical="center"/>
    </xf>
    <xf numFmtId="3" fontId="5" fillId="2" borderId="6" xfId="10" applyNumberFormat="1" applyFont="1" applyFill="1" applyBorder="1" applyAlignment="1">
      <alignment horizontal="right"/>
    </xf>
    <xf numFmtId="49" fontId="5" fillId="2" borderId="51" xfId="10" applyNumberFormat="1" applyFont="1" applyFill="1" applyBorder="1" applyAlignment="1">
      <alignment horizontal="left" vertical="center" wrapText="1"/>
    </xf>
    <xf numFmtId="0" fontId="0" fillId="0" borderId="0" xfId="0"/>
    <xf numFmtId="0" fontId="39" fillId="13" borderId="59" xfId="0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horizontal="right"/>
    </xf>
    <xf numFmtId="0" fontId="43" fillId="0" borderId="59" xfId="0" applyFont="1" applyFill="1" applyBorder="1" applyAlignment="1">
      <alignment horizontal="right" vertical="center" wrapText="1"/>
    </xf>
    <xf numFmtId="0" fontId="39" fillId="13" borderId="110" xfId="0" applyFont="1" applyFill="1" applyBorder="1" applyAlignment="1">
      <alignment vertical="center"/>
    </xf>
    <xf numFmtId="0" fontId="39" fillId="20" borderId="110" xfId="0" applyFont="1" applyFill="1" applyBorder="1" applyAlignment="1">
      <alignment horizontal="center" vertical="center" wrapText="1"/>
    </xf>
    <xf numFmtId="0" fontId="47" fillId="20" borderId="110" xfId="0" applyFont="1" applyFill="1" applyBorder="1" applyAlignment="1">
      <alignment horizontal="right" vertical="center"/>
    </xf>
    <xf numFmtId="0" fontId="51" fillId="0" borderId="110" xfId="1" applyFont="1" applyFill="1" applyBorder="1"/>
    <xf numFmtId="0" fontId="43" fillId="0" borderId="110" xfId="0" applyFont="1" applyFill="1" applyBorder="1" applyAlignment="1">
      <alignment horizontal="center" wrapText="1"/>
    </xf>
    <xf numFmtId="0" fontId="43" fillId="0" borderId="110" xfId="0" applyNumberFormat="1" applyFont="1" applyFill="1" applyBorder="1" applyAlignment="1">
      <alignment horizontal="center" wrapText="1"/>
    </xf>
    <xf numFmtId="174" fontId="51" fillId="0" borderId="110" xfId="11" applyNumberFormat="1" applyFont="1" applyFill="1" applyBorder="1" applyAlignment="1">
      <alignment horizontal="center"/>
    </xf>
    <xf numFmtId="174" fontId="43" fillId="0" borderId="110" xfId="0" applyNumberFormat="1" applyFont="1" applyFill="1" applyBorder="1" applyAlignment="1">
      <alignment horizontal="center"/>
    </xf>
    <xf numFmtId="0" fontId="51" fillId="0" borderId="110" xfId="11" quotePrefix="1" applyNumberFormat="1" applyFont="1" applyFill="1" applyBorder="1" applyAlignment="1">
      <alignment horizontal="center"/>
    </xf>
    <xf numFmtId="0" fontId="51" fillId="0" borderId="110" xfId="11" applyNumberFormat="1" applyFont="1" applyFill="1" applyBorder="1" applyAlignment="1">
      <alignment horizontal="center"/>
    </xf>
    <xf numFmtId="0" fontId="51" fillId="0" borderId="110" xfId="1" applyFont="1" applyFill="1" applyBorder="1" applyAlignment="1">
      <alignment horizontal="center"/>
    </xf>
    <xf numFmtId="0" fontId="47" fillId="20" borderId="110" xfId="0" applyFont="1" applyFill="1" applyBorder="1" applyAlignment="1">
      <alignment vertical="center"/>
    </xf>
    <xf numFmtId="0" fontId="47" fillId="20" borderId="110" xfId="0" applyFont="1" applyFill="1" applyBorder="1" applyAlignment="1">
      <alignment horizontal="center" vertical="center"/>
    </xf>
    <xf numFmtId="174" fontId="47" fillId="20" borderId="110" xfId="0" applyNumberFormat="1" applyFont="1" applyFill="1" applyBorder="1" applyAlignment="1">
      <alignment horizontal="center"/>
    </xf>
    <xf numFmtId="174" fontId="43" fillId="0" borderId="20" xfId="0" applyNumberFormat="1" applyFont="1" applyFill="1" applyBorder="1" applyAlignment="1">
      <alignment horizontal="center"/>
    </xf>
    <xf numFmtId="172" fontId="43" fillId="0" borderId="20" xfId="0" applyNumberFormat="1" applyFont="1" applyFill="1" applyBorder="1"/>
    <xf numFmtId="0" fontId="39" fillId="20" borderId="110" xfId="0" applyFont="1" applyFill="1" applyBorder="1" applyAlignment="1">
      <alignment horizontal="center" vertical="center"/>
    </xf>
    <xf numFmtId="0" fontId="43" fillId="0" borderId="110" xfId="0" applyFont="1" applyFill="1" applyBorder="1" applyAlignment="1">
      <alignment vertical="center"/>
    </xf>
    <xf numFmtId="0" fontId="43" fillId="0" borderId="110" xfId="0" applyFont="1" applyFill="1" applyBorder="1" applyAlignment="1">
      <alignment horizontal="center" vertical="center"/>
    </xf>
    <xf numFmtId="172" fontId="43" fillId="0" borderId="110" xfId="0" applyNumberFormat="1" applyFont="1" applyFill="1" applyBorder="1"/>
    <xf numFmtId="0" fontId="43" fillId="0" borderId="110" xfId="0" applyFont="1" applyFill="1" applyBorder="1" applyAlignment="1">
      <alignment wrapText="1"/>
    </xf>
    <xf numFmtId="175" fontId="43" fillId="0" borderId="110" xfId="5" applyNumberFormat="1" applyFont="1" applyFill="1" applyBorder="1" applyAlignment="1">
      <alignment horizontal="right" wrapText="1"/>
    </xf>
    <xf numFmtId="0" fontId="48" fillId="17" borderId="110" xfId="0" applyFont="1" applyFill="1" applyBorder="1" applyAlignment="1">
      <alignment horizontal="left" vertical="center" wrapText="1"/>
    </xf>
    <xf numFmtId="0" fontId="48" fillId="17" borderId="110" xfId="0" applyFont="1" applyFill="1" applyBorder="1" applyAlignment="1">
      <alignment horizontal="center" vertical="center" wrapText="1"/>
    </xf>
    <xf numFmtId="3" fontId="48" fillId="17" borderId="110" xfId="0" applyNumberFormat="1" applyFont="1" applyFill="1" applyBorder="1" applyAlignment="1">
      <alignment horizontal="center" vertical="center" wrapText="1"/>
    </xf>
    <xf numFmtId="172" fontId="43" fillId="17" borderId="110" xfId="0" applyNumberFormat="1" applyFont="1" applyFill="1" applyBorder="1"/>
    <xf numFmtId="0" fontId="51" fillId="17" borderId="110" xfId="0" applyFont="1" applyFill="1" applyBorder="1" applyAlignment="1">
      <alignment horizontal="left" vertical="center" wrapText="1"/>
    </xf>
    <xf numFmtId="0" fontId="51" fillId="17" borderId="110" xfId="0" applyFont="1" applyFill="1" applyBorder="1" applyAlignment="1">
      <alignment horizontal="center" vertical="center" wrapText="1"/>
    </xf>
    <xf numFmtId="3" fontId="51" fillId="17" borderId="110" xfId="0" applyNumberFormat="1" applyFont="1" applyFill="1" applyBorder="1" applyAlignment="1">
      <alignment horizontal="center" vertical="center" wrapText="1"/>
    </xf>
    <xf numFmtId="3" fontId="43" fillId="17" borderId="110" xfId="0" applyNumberFormat="1" applyFont="1" applyFill="1" applyBorder="1" applyAlignment="1">
      <alignment horizontal="center"/>
    </xf>
    <xf numFmtId="0" fontId="51" fillId="17" borderId="110" xfId="1" applyFont="1" applyFill="1" applyBorder="1"/>
    <xf numFmtId="171" fontId="51" fillId="17" borderId="110" xfId="11" applyFont="1" applyFill="1" applyBorder="1" applyAlignment="1">
      <alignment horizontal="center"/>
    </xf>
    <xf numFmtId="0" fontId="51" fillId="17" borderId="110" xfId="11" applyNumberFormat="1" applyFont="1" applyFill="1" applyBorder="1" applyAlignment="1">
      <alignment horizontal="center"/>
    </xf>
    <xf numFmtId="0" fontId="51" fillId="17" borderId="110" xfId="1" applyFont="1" applyFill="1" applyBorder="1" applyAlignment="1">
      <alignment horizontal="center"/>
    </xf>
    <xf numFmtId="3" fontId="51" fillId="17" borderId="110" xfId="11" applyNumberFormat="1" applyFont="1" applyFill="1" applyBorder="1" applyAlignment="1">
      <alignment horizontal="center"/>
    </xf>
    <xf numFmtId="0" fontId="48" fillId="17" borderId="110" xfId="1" applyFont="1" applyFill="1" applyBorder="1"/>
    <xf numFmtId="0" fontId="51" fillId="17" borderId="110" xfId="1" applyFont="1" applyFill="1" applyBorder="1" applyAlignment="1">
      <alignment horizontal="left"/>
    </xf>
    <xf numFmtId="0" fontId="39" fillId="17" borderId="110" xfId="0" applyFont="1" applyFill="1" applyBorder="1" applyAlignment="1">
      <alignment horizontal="center" vertical="center" wrapText="1"/>
    </xf>
    <xf numFmtId="3" fontId="39" fillId="17" borderId="110" xfId="0" applyNumberFormat="1" applyFont="1" applyFill="1" applyBorder="1" applyAlignment="1">
      <alignment horizontal="center" vertical="center" wrapText="1"/>
    </xf>
    <xf numFmtId="0" fontId="50" fillId="17" borderId="110" xfId="0" applyFont="1" applyFill="1" applyBorder="1"/>
    <xf numFmtId="0" fontId="43" fillId="17" borderId="110" xfId="0" applyFont="1" applyFill="1" applyBorder="1"/>
    <xf numFmtId="0" fontId="43" fillId="17" borderId="110" xfId="0" applyFont="1" applyFill="1" applyBorder="1" applyAlignment="1">
      <alignment horizontal="center"/>
    </xf>
    <xf numFmtId="3" fontId="47" fillId="20" borderId="110" xfId="0" applyNumberFormat="1" applyFont="1" applyFill="1" applyBorder="1" applyAlignment="1">
      <alignment horizontal="center" vertical="center"/>
    </xf>
    <xf numFmtId="3" fontId="43" fillId="0" borderId="110" xfId="0" applyNumberFormat="1" applyFont="1" applyFill="1" applyBorder="1" applyAlignment="1">
      <alignment horizontal="center"/>
    </xf>
    <xf numFmtId="3" fontId="51" fillId="0" borderId="110" xfId="11" applyNumberFormat="1" applyFont="1" applyFill="1" applyBorder="1" applyAlignment="1">
      <alignment horizontal="center" vertical="center"/>
    </xf>
    <xf numFmtId="0" fontId="39" fillId="20" borderId="20" xfId="0" applyFont="1" applyFill="1" applyBorder="1" applyAlignment="1">
      <alignment vertical="center"/>
    </xf>
    <xf numFmtId="3" fontId="39" fillId="20" borderId="20" xfId="5" applyNumberFormat="1" applyFont="1" applyFill="1" applyBorder="1" applyAlignment="1">
      <alignment horizontal="center" vertical="center"/>
    </xf>
    <xf numFmtId="3" fontId="39" fillId="13" borderId="20" xfId="5" applyNumberFormat="1" applyFont="1" applyFill="1" applyBorder="1" applyAlignment="1">
      <alignment horizontal="center" vertical="center"/>
    </xf>
    <xf numFmtId="0" fontId="53" fillId="0" borderId="20" xfId="0" applyFont="1" applyFill="1" applyBorder="1" applyAlignment="1">
      <alignment vertical="center"/>
    </xf>
    <xf numFmtId="3" fontId="26" fillId="0" borderId="20" xfId="0" applyNumberFormat="1" applyFont="1" applyFill="1" applyBorder="1" applyAlignment="1">
      <alignment horizontal="center"/>
    </xf>
    <xf numFmtId="0" fontId="60" fillId="0" borderId="20" xfId="0" applyFont="1" applyFill="1" applyBorder="1" applyAlignment="1">
      <alignment vertical="center"/>
    </xf>
    <xf numFmtId="0" fontId="61" fillId="0" borderId="20" xfId="0" applyFont="1" applyFill="1" applyBorder="1" applyAlignment="1">
      <alignment vertical="center"/>
    </xf>
    <xf numFmtId="0" fontId="51" fillId="0" borderId="20" xfId="0" applyFont="1" applyFill="1" applyBorder="1"/>
    <xf numFmtId="171" fontId="62" fillId="13" borderId="111" xfId="11" applyFont="1" applyFill="1" applyBorder="1" applyAlignment="1"/>
    <xf numFmtId="0" fontId="53" fillId="13" borderId="112" xfId="0" applyFont="1" applyFill="1" applyBorder="1"/>
    <xf numFmtId="172" fontId="53" fillId="13" borderId="113" xfId="5" applyNumberFormat="1" applyFont="1" applyFill="1" applyBorder="1" applyAlignment="1">
      <alignment horizontal="center"/>
    </xf>
    <xf numFmtId="0" fontId="53" fillId="21" borderId="71" xfId="0" applyFont="1" applyFill="1" applyBorder="1"/>
    <xf numFmtId="3" fontId="53" fillId="21" borderId="59" xfId="0" applyNumberFormat="1" applyFont="1" applyFill="1" applyBorder="1" applyAlignment="1">
      <alignment horizontal="center"/>
    </xf>
    <xf numFmtId="3" fontId="53" fillId="21" borderId="72" xfId="5" applyNumberFormat="1" applyFont="1" applyFill="1" applyBorder="1" applyAlignment="1">
      <alignment horizontal="center"/>
    </xf>
    <xf numFmtId="0" fontId="53" fillId="21" borderId="114" xfId="0" applyFont="1" applyFill="1" applyBorder="1"/>
    <xf numFmtId="3" fontId="53" fillId="21" borderId="115" xfId="0" applyNumberFormat="1" applyFont="1" applyFill="1" applyBorder="1" applyAlignment="1">
      <alignment horizontal="center"/>
    </xf>
    <xf numFmtId="3" fontId="53" fillId="21" borderId="75" xfId="0" applyNumberFormat="1" applyFont="1" applyFill="1" applyBorder="1" applyAlignment="1">
      <alignment horizontal="center"/>
    </xf>
    <xf numFmtId="172" fontId="26" fillId="0" borderId="20" xfId="0" applyNumberFormat="1" applyFont="1" applyFill="1" applyBorder="1"/>
    <xf numFmtId="0" fontId="63" fillId="22" borderId="59" xfId="0" applyFont="1" applyFill="1" applyBorder="1" applyAlignment="1">
      <alignment vertical="center" wrapText="1"/>
    </xf>
    <xf numFmtId="0" fontId="64" fillId="17" borderId="59" xfId="0" applyFont="1" applyFill="1" applyBorder="1" applyAlignment="1">
      <alignment horizontal="right"/>
    </xf>
    <xf numFmtId="3" fontId="64" fillId="0" borderId="20" xfId="0" applyNumberFormat="1" applyFont="1" applyFill="1" applyBorder="1" applyAlignment="1">
      <alignment horizontal="center"/>
    </xf>
    <xf numFmtId="3" fontId="64" fillId="17" borderId="59" xfId="0" applyNumberFormat="1" applyFont="1" applyFill="1" applyBorder="1"/>
    <xf numFmtId="0" fontId="64" fillId="0" borderId="59" xfId="0" applyFont="1" applyFill="1" applyBorder="1" applyAlignment="1">
      <alignment vertical="center" wrapText="1"/>
    </xf>
    <xf numFmtId="172" fontId="64" fillId="17" borderId="59" xfId="12" applyNumberFormat="1" applyFont="1" applyFill="1" applyBorder="1" applyAlignment="1">
      <alignment horizontal="right"/>
    </xf>
    <xf numFmtId="172" fontId="64" fillId="17" borderId="59" xfId="12" applyNumberFormat="1" applyFont="1" applyFill="1" applyBorder="1"/>
    <xf numFmtId="3" fontId="64" fillId="17" borderId="110" xfId="0" applyNumberFormat="1" applyFont="1" applyFill="1" applyBorder="1" applyAlignment="1">
      <alignment horizontal="right" wrapText="1"/>
    </xf>
    <xf numFmtId="172" fontId="53" fillId="0" borderId="20" xfId="0" applyNumberFormat="1" applyFont="1" applyFill="1" applyBorder="1"/>
    <xf numFmtId="0" fontId="64" fillId="0" borderId="110" xfId="0" applyFont="1" applyFill="1" applyBorder="1" applyAlignment="1">
      <alignment vertical="center" wrapText="1"/>
    </xf>
    <xf numFmtId="0" fontId="64" fillId="17" borderId="110" xfId="0" applyFont="1" applyFill="1" applyBorder="1" applyAlignment="1">
      <alignment horizontal="right"/>
    </xf>
    <xf numFmtId="14" fontId="64" fillId="17" borderId="110" xfId="0" applyNumberFormat="1" applyFont="1" applyFill="1" applyBorder="1" applyAlignment="1">
      <alignment horizontal="right"/>
    </xf>
    <xf numFmtId="0" fontId="64" fillId="17" borderId="110" xfId="0" applyFont="1" applyFill="1" applyBorder="1" applyAlignment="1">
      <alignment horizontal="right" wrapText="1"/>
    </xf>
    <xf numFmtId="0" fontId="64" fillId="0" borderId="20" xfId="0" applyFont="1" applyFill="1" applyBorder="1" applyAlignment="1">
      <alignment wrapText="1"/>
    </xf>
    <xf numFmtId="14" fontId="64" fillId="0" borderId="20" xfId="0" applyNumberFormat="1" applyFont="1" applyFill="1" applyBorder="1" applyAlignment="1">
      <alignment horizontal="center"/>
    </xf>
    <xf numFmtId="0" fontId="64" fillId="0" borderId="20" xfId="0" applyFont="1" applyFill="1" applyBorder="1"/>
    <xf numFmtId="0" fontId="64" fillId="0" borderId="20" xfId="0" applyFont="1" applyFill="1" applyBorder="1" applyAlignment="1">
      <alignment horizontal="justify" wrapText="1"/>
    </xf>
    <xf numFmtId="0" fontId="64" fillId="0" borderId="20" xfId="0" applyFont="1" applyFill="1" applyBorder="1" applyAlignment="1">
      <alignment horizontal="center"/>
    </xf>
    <xf numFmtId="0" fontId="64" fillId="0" borderId="20" xfId="0" applyFont="1" applyFill="1" applyBorder="1" applyAlignment="1">
      <alignment horizontal="left"/>
    </xf>
    <xf numFmtId="0" fontId="63" fillId="22" borderId="116" xfId="0" applyFont="1" applyFill="1" applyBorder="1" applyAlignment="1">
      <alignment vertical="center"/>
    </xf>
    <xf numFmtId="0" fontId="64" fillId="0" borderId="20" xfId="0" applyFont="1" applyFill="1" applyBorder="1" applyAlignment="1">
      <alignment vertical="center"/>
    </xf>
    <xf numFmtId="3" fontId="64" fillId="0" borderId="20" xfId="0" applyNumberFormat="1" applyFont="1" applyFill="1" applyBorder="1" applyAlignment="1">
      <alignment horizontal="center" vertical="center"/>
    </xf>
    <xf numFmtId="0" fontId="63" fillId="23" borderId="59" xfId="0" applyFont="1" applyFill="1" applyBorder="1" applyAlignment="1">
      <alignment horizontal="center" vertical="center" wrapText="1"/>
    </xf>
    <xf numFmtId="3" fontId="63" fillId="23" borderId="59" xfId="0" applyNumberFormat="1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center"/>
    </xf>
    <xf numFmtId="0" fontId="66" fillId="0" borderId="59" xfId="12" applyNumberFormat="1" applyFont="1" applyFill="1" applyBorder="1" applyAlignment="1" applyProtection="1">
      <alignment vertical="center" wrapText="1"/>
      <protection locked="0"/>
    </xf>
    <xf numFmtId="0" fontId="64" fillId="0" borderId="59" xfId="0" applyFont="1" applyFill="1" applyBorder="1" applyAlignment="1">
      <alignment horizontal="center"/>
    </xf>
    <xf numFmtId="3" fontId="66" fillId="0" borderId="59" xfId="12" applyNumberFormat="1" applyFont="1" applyFill="1" applyBorder="1" applyAlignment="1">
      <alignment horizontal="center"/>
    </xf>
    <xf numFmtId="3" fontId="64" fillId="17" borderId="59" xfId="0" applyNumberFormat="1" applyFont="1" applyFill="1" applyBorder="1" applyAlignment="1" applyProtection="1">
      <alignment horizontal="center"/>
      <protection locked="0"/>
    </xf>
    <xf numFmtId="3" fontId="64" fillId="0" borderId="59" xfId="12" applyNumberFormat="1" applyFont="1" applyFill="1" applyBorder="1" applyAlignment="1" applyProtection="1">
      <alignment horizontal="center" wrapText="1"/>
      <protection locked="0"/>
    </xf>
    <xf numFmtId="0" fontId="66" fillId="0" borderId="59" xfId="12" applyNumberFormat="1" applyFont="1" applyFill="1" applyBorder="1" applyAlignment="1">
      <alignment vertical="center" wrapText="1"/>
    </xf>
    <xf numFmtId="0" fontId="64" fillId="0" borderId="59" xfId="0" applyFont="1" applyFill="1" applyBorder="1" applyAlignment="1">
      <alignment horizontal="center" wrapText="1"/>
    </xf>
    <xf numFmtId="0" fontId="23" fillId="0" borderId="59" xfId="12" applyNumberFormat="1" applyFont="1" applyFill="1" applyBorder="1" applyAlignment="1">
      <alignment vertical="center" wrapText="1"/>
    </xf>
    <xf numFmtId="0" fontId="67" fillId="0" borderId="71" xfId="0" applyFont="1" applyBorder="1"/>
    <xf numFmtId="3" fontId="68" fillId="23" borderId="59" xfId="0" applyNumberFormat="1" applyFont="1" applyFill="1" applyBorder="1" applyAlignment="1" applyProtection="1">
      <alignment horizontal="center" vertical="center"/>
      <protection locked="0"/>
    </xf>
    <xf numFmtId="3" fontId="64" fillId="0" borderId="20" xfId="0" applyNumberFormat="1" applyFont="1" applyFill="1" applyBorder="1" applyAlignment="1" applyProtection="1">
      <alignment horizontal="center"/>
      <protection locked="0"/>
    </xf>
    <xf numFmtId="0" fontId="64" fillId="0" borderId="20" xfId="0" applyFont="1" applyFill="1" applyBorder="1" applyAlignment="1">
      <alignment horizontal="center" vertical="center"/>
    </xf>
    <xf numFmtId="3" fontId="64" fillId="0" borderId="20" xfId="0" applyNumberFormat="1" applyFont="1" applyFill="1" applyBorder="1" applyAlignment="1" applyProtection="1">
      <alignment horizontal="center" vertical="center"/>
      <protection locked="0"/>
    </xf>
    <xf numFmtId="0" fontId="64" fillId="0" borderId="117" xfId="0" applyFont="1" applyFill="1" applyBorder="1" applyAlignment="1">
      <alignment vertical="center"/>
    </xf>
    <xf numFmtId="0" fontId="64" fillId="0" borderId="117" xfId="0" applyFont="1" applyFill="1" applyBorder="1" applyAlignment="1">
      <alignment horizontal="center" vertical="center"/>
    </xf>
    <xf numFmtId="3" fontId="64" fillId="0" borderId="117" xfId="0" applyNumberFormat="1" applyFont="1" applyFill="1" applyBorder="1" applyAlignment="1">
      <alignment horizontal="center" vertical="center"/>
    </xf>
    <xf numFmtId="3" fontId="64" fillId="0" borderId="117" xfId="0" applyNumberFormat="1" applyFont="1" applyFill="1" applyBorder="1" applyAlignment="1" applyProtection="1">
      <alignment horizontal="center" vertical="center"/>
      <protection locked="0"/>
    </xf>
    <xf numFmtId="3" fontId="63" fillId="23" borderId="5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9" xfId="0" applyFont="1" applyFill="1" applyBorder="1" applyAlignment="1">
      <alignment horizontal="left" vertical="center" wrapText="1"/>
    </xf>
    <xf numFmtId="3" fontId="23" fillId="0" borderId="59" xfId="0" applyNumberFormat="1" applyFont="1" applyFill="1" applyBorder="1" applyAlignment="1">
      <alignment horizontal="center" vertical="center" wrapText="1"/>
    </xf>
    <xf numFmtId="3" fontId="23" fillId="0" borderId="59" xfId="0" applyNumberFormat="1" applyFont="1" applyFill="1" applyBorder="1" applyAlignment="1" applyProtection="1">
      <alignment horizontal="center" vertical="center" wrapText="1"/>
      <protection locked="0"/>
    </xf>
    <xf numFmtId="172" fontId="66" fillId="0" borderId="59" xfId="12" applyNumberFormat="1" applyFont="1" applyFill="1" applyBorder="1" applyAlignment="1">
      <alignment horizontal="center"/>
    </xf>
    <xf numFmtId="3" fontId="66" fillId="17" borderId="59" xfId="12" applyNumberFormat="1" applyFont="1" applyFill="1" applyBorder="1" applyAlignment="1" applyProtection="1">
      <alignment horizontal="center"/>
      <protection locked="0"/>
    </xf>
    <xf numFmtId="3" fontId="64" fillId="0" borderId="59" xfId="12" applyNumberFormat="1" applyFont="1" applyFill="1" applyBorder="1" applyAlignment="1" applyProtection="1">
      <alignment horizontal="center"/>
      <protection locked="0"/>
    </xf>
    <xf numFmtId="0" fontId="66" fillId="0" borderId="59" xfId="12" applyNumberFormat="1" applyFont="1" applyFill="1" applyBorder="1"/>
    <xf numFmtId="3" fontId="64" fillId="0" borderId="59" xfId="0" applyNumberFormat="1" applyFont="1" applyFill="1" applyBorder="1" applyAlignment="1">
      <alignment horizontal="center" wrapText="1"/>
    </xf>
    <xf numFmtId="0" fontId="63" fillId="20" borderId="118" xfId="0" applyFont="1" applyFill="1" applyBorder="1" applyAlignment="1">
      <alignment vertical="center"/>
    </xf>
    <xf numFmtId="3" fontId="63" fillId="20" borderId="118" xfId="0" applyNumberFormat="1" applyFont="1" applyFill="1" applyBorder="1" applyAlignment="1">
      <alignment horizontal="center" vertical="center"/>
    </xf>
    <xf numFmtId="3" fontId="63" fillId="20" borderId="118" xfId="0" applyNumberFormat="1" applyFont="1" applyFill="1" applyBorder="1" applyAlignment="1" applyProtection="1">
      <alignment horizontal="center" vertical="center"/>
      <protection locked="0"/>
    </xf>
    <xf numFmtId="3" fontId="63" fillId="20" borderId="118" xfId="12" applyNumberFormat="1" applyFont="1" applyFill="1" applyBorder="1" applyAlignment="1" applyProtection="1">
      <alignment horizontal="center" vertical="center"/>
      <protection locked="0"/>
    </xf>
    <xf numFmtId="0" fontId="63" fillId="23" borderId="118" xfId="0" applyFont="1" applyFill="1" applyBorder="1" applyAlignment="1">
      <alignment vertical="center"/>
    </xf>
    <xf numFmtId="3" fontId="63" fillId="23" borderId="118" xfId="0" applyNumberFormat="1" applyFont="1" applyFill="1" applyBorder="1" applyAlignment="1">
      <alignment horizontal="center" vertical="center"/>
    </xf>
    <xf numFmtId="3" fontId="63" fillId="23" borderId="118" xfId="0" applyNumberFormat="1" applyFont="1" applyFill="1" applyBorder="1" applyAlignment="1" applyProtection="1">
      <alignment horizontal="center" vertical="center"/>
      <protection locked="0"/>
    </xf>
    <xf numFmtId="3" fontId="63" fillId="23" borderId="118" xfId="12" applyNumberFormat="1" applyFont="1" applyFill="1" applyBorder="1" applyAlignment="1" applyProtection="1">
      <alignment horizontal="center" vertical="center"/>
      <protection locked="0"/>
    </xf>
    <xf numFmtId="0" fontId="69" fillId="0" borderId="20" xfId="0" applyFont="1" applyFill="1" applyBorder="1" applyAlignment="1">
      <alignment vertical="center"/>
    </xf>
    <xf numFmtId="0" fontId="66" fillId="0" borderId="20" xfId="0" applyFont="1" applyFill="1" applyBorder="1" applyAlignment="1">
      <alignment vertical="center"/>
    </xf>
    <xf numFmtId="0" fontId="49" fillId="0" borderId="0" xfId="0" applyFont="1"/>
    <xf numFmtId="0" fontId="49" fillId="0" borderId="20" xfId="0" applyFont="1" applyFill="1" applyBorder="1"/>
    <xf numFmtId="0" fontId="21" fillId="17" borderId="58" xfId="0" applyFont="1" applyFill="1" applyBorder="1" applyAlignment="1">
      <alignment horizontal="right" vertical="center" wrapText="1"/>
    </xf>
    <xf numFmtId="3" fontId="21" fillId="0" borderId="58" xfId="0" applyNumberFormat="1" applyFont="1" applyBorder="1" applyAlignment="1">
      <alignment horizontal="right" vertical="center"/>
    </xf>
    <xf numFmtId="0" fontId="21" fillId="17" borderId="58" xfId="0" applyFont="1" applyFill="1" applyBorder="1" applyAlignment="1">
      <alignment horizontal="right" vertical="center"/>
    </xf>
    <xf numFmtId="17" fontId="21" fillId="0" borderId="58" xfId="0" applyNumberFormat="1" applyFont="1" applyBorder="1" applyAlignment="1">
      <alignment horizontal="right" vertical="center"/>
    </xf>
    <xf numFmtId="3" fontId="21" fillId="0" borderId="58" xfId="0" applyNumberFormat="1" applyFont="1" applyFill="1" applyBorder="1" applyAlignment="1">
      <alignment horizontal="right" vertical="center"/>
    </xf>
    <xf numFmtId="0" fontId="21" fillId="0" borderId="58" xfId="0" applyFont="1" applyBorder="1" applyAlignment="1">
      <alignment horizontal="right" vertical="center" wrapText="1"/>
    </xf>
    <xf numFmtId="17" fontId="21" fillId="0" borderId="58" xfId="0" applyNumberFormat="1" applyFont="1" applyFill="1" applyBorder="1" applyAlignment="1">
      <alignment horizontal="right"/>
    </xf>
    <xf numFmtId="49" fontId="2" fillId="26" borderId="13" xfId="0" applyNumberFormat="1" applyFont="1" applyFill="1" applyBorder="1" applyAlignment="1">
      <alignment vertical="center"/>
    </xf>
    <xf numFmtId="49" fontId="2" fillId="24" borderId="6" xfId="0" applyNumberFormat="1" applyFont="1" applyFill="1" applyBorder="1" applyAlignment="1">
      <alignment horizontal="center" vertical="center" wrapText="1"/>
    </xf>
    <xf numFmtId="0" fontId="49" fillId="0" borderId="51" xfId="0" applyFont="1" applyBorder="1"/>
    <xf numFmtId="0" fontId="49" fillId="0" borderId="51" xfId="0" applyFont="1" applyBorder="1" applyAlignment="1">
      <alignment horizontal="center"/>
    </xf>
    <xf numFmtId="174" fontId="49" fillId="0" borderId="51" xfId="2" applyNumberFormat="1" applyFont="1" applyFill="1" applyBorder="1" applyAlignment="1">
      <alignment horizontal="right"/>
    </xf>
    <xf numFmtId="174" fontId="49" fillId="0" borderId="51" xfId="2" applyNumberFormat="1" applyFont="1" applyBorder="1" applyAlignment="1">
      <alignment horizontal="right"/>
    </xf>
    <xf numFmtId="0" fontId="43" fillId="0" borderId="51" xfId="0" applyFont="1" applyBorder="1" applyAlignment="1">
      <alignment wrapText="1"/>
    </xf>
    <xf numFmtId="0" fontId="43" fillId="0" borderId="51" xfId="0" applyFont="1" applyBorder="1" applyAlignment="1">
      <alignment horizontal="center" wrapText="1"/>
    </xf>
    <xf numFmtId="3" fontId="43" fillId="0" borderId="51" xfId="5" applyNumberFormat="1" applyFont="1" applyFill="1" applyBorder="1" applyAlignment="1">
      <alignment horizontal="right" wrapText="1"/>
    </xf>
    <xf numFmtId="0" fontId="49" fillId="0" borderId="51" xfId="0" applyFont="1" applyFill="1" applyBorder="1"/>
    <xf numFmtId="0" fontId="49" fillId="0" borderId="51" xfId="0" applyFont="1" applyFill="1" applyBorder="1" applyAlignment="1">
      <alignment horizontal="center"/>
    </xf>
    <xf numFmtId="49" fontId="4" fillId="24" borderId="6" xfId="0" applyNumberFormat="1" applyFont="1" applyFill="1" applyBorder="1" applyAlignment="1">
      <alignment vertical="center"/>
    </xf>
    <xf numFmtId="0" fontId="4" fillId="24" borderId="6" xfId="0" applyFont="1" applyFill="1" applyBorder="1" applyAlignment="1">
      <alignment horizontal="center" vertical="center"/>
    </xf>
    <xf numFmtId="0" fontId="4" fillId="24" borderId="6" xfId="0" applyFont="1" applyFill="1" applyBorder="1" applyAlignment="1">
      <alignment vertical="center"/>
    </xf>
    <xf numFmtId="3" fontId="4" fillId="24" borderId="6" xfId="0" applyNumberFormat="1" applyFont="1" applyFill="1" applyBorder="1" applyAlignment="1">
      <alignment vertical="center"/>
    </xf>
    <xf numFmtId="49" fontId="2" fillId="26" borderId="51" xfId="0" applyNumberFormat="1" applyFont="1" applyFill="1" applyBorder="1" applyAlignment="1">
      <alignment vertical="center"/>
    </xf>
    <xf numFmtId="49" fontId="2" fillId="24" borderId="51" xfId="0" applyNumberFormat="1" applyFont="1" applyFill="1" applyBorder="1" applyAlignment="1">
      <alignment horizontal="center" vertical="center"/>
    </xf>
    <xf numFmtId="49" fontId="2" fillId="24" borderId="51" xfId="0" applyNumberFormat="1" applyFont="1" applyFill="1" applyBorder="1" applyAlignment="1">
      <alignment horizontal="center" vertical="center" wrapText="1"/>
    </xf>
    <xf numFmtId="0" fontId="3" fillId="25" borderId="51" xfId="0" applyFont="1" applyFill="1" applyBorder="1" applyAlignment="1">
      <alignment vertical="center"/>
    </xf>
    <xf numFmtId="0" fontId="3" fillId="25" borderId="51" xfId="0" applyFont="1" applyFill="1" applyBorder="1" applyAlignment="1">
      <alignment horizontal="center" vertical="center"/>
    </xf>
    <xf numFmtId="3" fontId="3" fillId="25" borderId="51" xfId="0" applyNumberFormat="1" applyFont="1" applyFill="1" applyBorder="1" applyAlignment="1">
      <alignment vertical="center"/>
    </xf>
    <xf numFmtId="49" fontId="4" fillId="24" borderId="51" xfId="0" applyNumberFormat="1" applyFont="1" applyFill="1" applyBorder="1" applyAlignment="1">
      <alignment vertical="center"/>
    </xf>
    <xf numFmtId="0" fontId="4" fillId="24" borderId="51" xfId="0" applyFont="1" applyFill="1" applyBorder="1" applyAlignment="1">
      <alignment horizontal="center" vertical="center"/>
    </xf>
    <xf numFmtId="0" fontId="4" fillId="24" borderId="51" xfId="0" applyFont="1" applyFill="1" applyBorder="1" applyAlignment="1">
      <alignment vertical="center"/>
    </xf>
    <xf numFmtId="3" fontId="4" fillId="24" borderId="51" xfId="0" applyNumberFormat="1" applyFont="1" applyFill="1" applyBorder="1" applyAlignment="1">
      <alignment vertical="center"/>
    </xf>
    <xf numFmtId="176" fontId="49" fillId="0" borderId="51" xfId="2" applyNumberFormat="1" applyFont="1" applyFill="1" applyBorder="1" applyAlignment="1">
      <alignment horizontal="center"/>
    </xf>
    <xf numFmtId="0" fontId="48" fillId="0" borderId="119" xfId="13" applyNumberFormat="1" applyFont="1" applyFill="1" applyBorder="1" applyAlignment="1" applyProtection="1">
      <alignment horizontal="left" vertical="center"/>
    </xf>
    <xf numFmtId="0" fontId="42" fillId="0" borderId="120" xfId="0" applyFont="1" applyFill="1" applyBorder="1" applyAlignment="1">
      <alignment horizontal="center" vertical="center" wrapText="1"/>
    </xf>
    <xf numFmtId="172" fontId="42" fillId="0" borderId="120" xfId="2" applyNumberFormat="1" applyFont="1" applyFill="1" applyBorder="1" applyAlignment="1">
      <alignment horizontal="center" vertical="center" wrapText="1"/>
    </xf>
    <xf numFmtId="172" fontId="42" fillId="0" borderId="120" xfId="2" applyNumberFormat="1" applyFont="1" applyFill="1" applyBorder="1" applyAlignment="1">
      <alignment vertical="center" wrapText="1"/>
    </xf>
    <xf numFmtId="0" fontId="48" fillId="0" borderId="58" xfId="13" applyNumberFormat="1" applyFont="1" applyFill="1" applyBorder="1" applyAlignment="1" applyProtection="1">
      <alignment horizontal="left" vertical="center"/>
    </xf>
    <xf numFmtId="3" fontId="49" fillId="0" borderId="51" xfId="2" applyNumberFormat="1" applyFont="1" applyFill="1" applyBorder="1" applyAlignment="1">
      <alignment horizontal="right"/>
    </xf>
    <xf numFmtId="0" fontId="49" fillId="0" borderId="51" xfId="0" applyFont="1" applyBorder="1" applyAlignment="1" applyProtection="1">
      <alignment horizontal="center"/>
      <protection locked="0"/>
    </xf>
    <xf numFmtId="0" fontId="72" fillId="0" borderId="51" xfId="0" applyFont="1" applyBorder="1"/>
    <xf numFmtId="0" fontId="49" fillId="0" borderId="51" xfId="0" applyFont="1" applyBorder="1" applyAlignment="1">
      <alignment horizontal="right"/>
    </xf>
    <xf numFmtId="3" fontId="49" fillId="0" borderId="51" xfId="0" applyNumberFormat="1" applyFont="1" applyBorder="1" applyAlignment="1">
      <alignment horizontal="right"/>
    </xf>
    <xf numFmtId="174" fontId="49" fillId="0" borderId="51" xfId="2" applyNumberFormat="1" applyFont="1" applyFill="1" applyBorder="1" applyAlignment="1">
      <alignment horizontal="center"/>
    </xf>
    <xf numFmtId="3" fontId="49" fillId="0" borderId="51" xfId="0" applyNumberFormat="1" applyFont="1" applyFill="1" applyBorder="1" applyAlignment="1">
      <alignment horizontal="right"/>
    </xf>
    <xf numFmtId="0" fontId="2" fillId="26" borderId="51" xfId="0" applyFont="1" applyFill="1" applyBorder="1" applyAlignment="1">
      <alignment vertical="center"/>
    </xf>
    <xf numFmtId="164" fontId="2" fillId="26" borderId="51" xfId="0" applyNumberFormat="1" applyFont="1" applyFill="1" applyBorder="1" applyAlignment="1">
      <alignment vertical="center"/>
    </xf>
    <xf numFmtId="49" fontId="2" fillId="24" borderId="51" xfId="0" applyNumberFormat="1" applyFont="1" applyFill="1" applyBorder="1" applyAlignment="1">
      <alignment vertical="center"/>
    </xf>
    <xf numFmtId="0" fontId="2" fillId="24" borderId="51" xfId="0" applyFont="1" applyFill="1" applyBorder="1" applyAlignment="1">
      <alignment vertical="center"/>
    </xf>
    <xf numFmtId="164" fontId="2" fillId="24" borderId="51" xfId="0" applyNumberFormat="1" applyFont="1" applyFill="1" applyBorder="1" applyAlignment="1">
      <alignment vertical="center"/>
    </xf>
    <xf numFmtId="49" fontId="49" fillId="25" borderId="20" xfId="0" applyNumberFormat="1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164" fontId="2" fillId="25" borderId="20" xfId="0" applyNumberFormat="1" applyFont="1" applyFill="1" applyBorder="1" applyAlignment="1">
      <alignment vertical="center"/>
    </xf>
    <xf numFmtId="0" fontId="49" fillId="25" borderId="20" xfId="0" applyFont="1" applyFill="1" applyBorder="1" applyAlignment="1">
      <alignment vertical="center"/>
    </xf>
    <xf numFmtId="49" fontId="17" fillId="25" borderId="41" xfId="0" applyNumberFormat="1" applyFont="1" applyFill="1" applyBorder="1" applyAlignment="1">
      <alignment vertical="center"/>
    </xf>
    <xf numFmtId="0" fontId="3" fillId="25" borderId="42" xfId="0" applyFont="1" applyFill="1" applyBorder="1" applyAlignment="1"/>
    <xf numFmtId="164" fontId="2" fillId="25" borderId="43" xfId="0" applyNumberFormat="1" applyFont="1" applyFill="1" applyBorder="1" applyAlignment="1">
      <alignment vertical="center"/>
    </xf>
    <xf numFmtId="49" fontId="3" fillId="25" borderId="44" xfId="0" applyNumberFormat="1" applyFont="1" applyFill="1" applyBorder="1" applyAlignment="1">
      <alignment vertical="center"/>
    </xf>
    <xf numFmtId="0" fontId="3" fillId="25" borderId="20" xfId="0" applyFont="1" applyFill="1" applyBorder="1" applyAlignment="1"/>
    <xf numFmtId="164" fontId="2" fillId="25" borderId="45" xfId="0" applyNumberFormat="1" applyFont="1" applyFill="1" applyBorder="1" applyAlignment="1">
      <alignment vertical="center"/>
    </xf>
    <xf numFmtId="49" fontId="3" fillId="25" borderId="46" xfId="0" applyNumberFormat="1" applyFont="1" applyFill="1" applyBorder="1" applyAlignment="1">
      <alignment vertical="center"/>
    </xf>
    <xf numFmtId="0" fontId="3" fillId="25" borderId="66" xfId="0" applyFont="1" applyFill="1" applyBorder="1" applyAlignment="1"/>
    <xf numFmtId="164" fontId="2" fillId="25" borderId="48" xfId="0" applyNumberFormat="1" applyFont="1" applyFill="1" applyBorder="1" applyAlignment="1">
      <alignment vertical="center"/>
    </xf>
    <xf numFmtId="0" fontId="3" fillId="25" borderId="20" xfId="0" applyFont="1" applyFill="1" applyBorder="1" applyAlignment="1">
      <alignment vertical="center"/>
    </xf>
    <xf numFmtId="0" fontId="3" fillId="27" borderId="40" xfId="0" applyFont="1" applyFill="1" applyBorder="1" applyAlignment="1"/>
    <xf numFmtId="0" fontId="3" fillId="0" borderId="20" xfId="0" applyFont="1" applyFill="1" applyBorder="1" applyAlignment="1"/>
    <xf numFmtId="49" fontId="17" fillId="28" borderId="31" xfId="0" applyNumberFormat="1" applyFont="1" applyFill="1" applyBorder="1" applyAlignment="1">
      <alignment vertical="center"/>
    </xf>
    <xf numFmtId="49" fontId="17" fillId="28" borderId="21" xfId="0" applyNumberFormat="1" applyFont="1" applyFill="1" applyBorder="1" applyAlignment="1">
      <alignment vertical="center"/>
    </xf>
    <xf numFmtId="49" fontId="3" fillId="28" borderId="32" xfId="0" applyNumberFormat="1" applyFont="1" applyFill="1" applyBorder="1" applyAlignment="1"/>
    <xf numFmtId="49" fontId="17" fillId="25" borderId="33" xfId="0" applyNumberFormat="1" applyFont="1" applyFill="1" applyBorder="1" applyAlignment="1">
      <alignment vertical="center"/>
    </xf>
    <xf numFmtId="3" fontId="17" fillId="25" borderId="6" xfId="0" applyNumberFormat="1" applyFont="1" applyFill="1" applyBorder="1" applyAlignment="1">
      <alignment vertical="center"/>
    </xf>
    <xf numFmtId="9" fontId="3" fillId="25" borderId="34" xfId="0" applyNumberFormat="1" applyFont="1" applyFill="1" applyBorder="1" applyAlignment="1"/>
    <xf numFmtId="165" fontId="17" fillId="25" borderId="6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49" fontId="17" fillId="29" borderId="35" xfId="0" applyNumberFormat="1" applyFont="1" applyFill="1" applyBorder="1" applyAlignment="1">
      <alignment vertical="center"/>
    </xf>
    <xf numFmtId="165" fontId="17" fillId="29" borderId="36" xfId="0" applyNumberFormat="1" applyFont="1" applyFill="1" applyBorder="1" applyAlignment="1">
      <alignment vertical="center"/>
    </xf>
    <xf numFmtId="9" fontId="17" fillId="29" borderId="37" xfId="0" applyNumberFormat="1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2" fillId="26" borderId="121" xfId="0" applyFont="1" applyFill="1" applyBorder="1" applyAlignment="1">
      <alignment vertical="center"/>
    </xf>
    <xf numFmtId="49" fontId="42" fillId="26" borderId="20" xfId="0" applyNumberFormat="1" applyFont="1" applyFill="1" applyBorder="1" applyAlignment="1">
      <alignment vertical="center"/>
    </xf>
    <xf numFmtId="0" fontId="42" fillId="26" borderId="20" xfId="0" applyFont="1" applyFill="1" applyBorder="1" applyAlignment="1">
      <alignment vertical="center"/>
    </xf>
    <xf numFmtId="0" fontId="42" fillId="26" borderId="122" xfId="0" applyFont="1" applyFill="1" applyBorder="1" applyAlignment="1">
      <alignment vertical="center"/>
    </xf>
    <xf numFmtId="0" fontId="2" fillId="0" borderId="121" xfId="0" applyFont="1" applyFill="1" applyBorder="1" applyAlignment="1">
      <alignment vertical="center"/>
    </xf>
    <xf numFmtId="49" fontId="17" fillId="29" borderId="49" xfId="0" applyNumberFormat="1" applyFont="1" applyFill="1" applyBorder="1" applyAlignment="1">
      <alignment vertical="center"/>
    </xf>
    <xf numFmtId="41" fontId="17" fillId="29" borderId="50" xfId="3" applyFont="1" applyFill="1" applyBorder="1" applyAlignment="1">
      <alignment vertical="center"/>
    </xf>
    <xf numFmtId="41" fontId="17" fillId="29" borderId="123" xfId="3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164" fontId="17" fillId="25" borderId="20" xfId="0" applyNumberFormat="1" applyFont="1" applyFill="1" applyBorder="1" applyAlignment="1">
      <alignment vertical="center"/>
    </xf>
    <xf numFmtId="165" fontId="17" fillId="29" borderId="37" xfId="0" applyNumberFormat="1" applyFont="1" applyFill="1" applyBorder="1" applyAlignment="1">
      <alignment vertical="center"/>
    </xf>
    <xf numFmtId="49" fontId="3" fillId="25" borderId="20" xfId="0" applyNumberFormat="1" applyFont="1" applyFill="1" applyBorder="1" applyAlignment="1">
      <alignment vertical="center"/>
    </xf>
    <xf numFmtId="49" fontId="70" fillId="24" borderId="51" xfId="0" applyNumberFormat="1" applyFont="1" applyFill="1" applyBorder="1" applyAlignment="1">
      <alignment vertical="center" wrapText="1"/>
    </xf>
    <xf numFmtId="0" fontId="6" fillId="25" borderId="51" xfId="0" applyFont="1" applyFill="1" applyBorder="1" applyAlignment="1"/>
    <xf numFmtId="49" fontId="6" fillId="25" borderId="51" xfId="0" applyNumberFormat="1" applyFont="1" applyFill="1" applyBorder="1" applyAlignment="1">
      <alignment vertical="center" wrapText="1"/>
    </xf>
    <xf numFmtId="49" fontId="6" fillId="25" borderId="51" xfId="0" applyNumberFormat="1" applyFont="1" applyFill="1" applyBorder="1" applyAlignment="1"/>
    <xf numFmtId="49" fontId="2" fillId="26" borderId="124" xfId="0" applyNumberFormat="1" applyFont="1" applyFill="1" applyBorder="1" applyAlignment="1">
      <alignment vertical="center"/>
    </xf>
    <xf numFmtId="49" fontId="5" fillId="2" borderId="51" xfId="0" applyNumberFormat="1" applyFont="1" applyFill="1" applyBorder="1" applyAlignment="1">
      <alignment horizontal="left" vertical="center" wrapText="1"/>
    </xf>
    <xf numFmtId="0" fontId="75" fillId="0" borderId="20" xfId="0" applyFont="1" applyFill="1" applyBorder="1"/>
    <xf numFmtId="172" fontId="43" fillId="0" borderId="59" xfId="2" applyNumberFormat="1" applyFont="1" applyFill="1" applyBorder="1" applyAlignment="1">
      <alignment horizontal="right"/>
    </xf>
    <xf numFmtId="0" fontId="39" fillId="30" borderId="59" xfId="0" applyFont="1" applyFill="1" applyBorder="1" applyAlignment="1">
      <alignment horizontal="center" vertical="center" wrapText="1"/>
    </xf>
    <xf numFmtId="0" fontId="47" fillId="30" borderId="59" xfId="0" applyFont="1" applyFill="1" applyBorder="1" applyAlignment="1">
      <alignment horizontal="right" vertical="center"/>
    </xf>
    <xf numFmtId="0" fontId="51" fillId="0" borderId="59" xfId="1" applyFont="1" applyFill="1" applyBorder="1"/>
    <xf numFmtId="0" fontId="43" fillId="0" borderId="59" xfId="0" applyNumberFormat="1" applyFont="1" applyFill="1" applyBorder="1" applyAlignment="1">
      <alignment horizontal="center" wrapText="1"/>
    </xf>
    <xf numFmtId="174" fontId="51" fillId="0" borderId="59" xfId="11" applyNumberFormat="1" applyFont="1" applyFill="1" applyBorder="1" applyAlignment="1">
      <alignment horizontal="center"/>
    </xf>
    <xf numFmtId="0" fontId="51" fillId="0" borderId="59" xfId="11" quotePrefix="1" applyNumberFormat="1" applyFont="1" applyFill="1" applyBorder="1" applyAlignment="1">
      <alignment horizontal="center"/>
    </xf>
    <xf numFmtId="0" fontId="51" fillId="0" borderId="59" xfId="11" applyNumberFormat="1" applyFont="1" applyFill="1" applyBorder="1" applyAlignment="1">
      <alignment horizontal="center"/>
    </xf>
    <xf numFmtId="0" fontId="51" fillId="0" borderId="59" xfId="1" applyFont="1" applyFill="1" applyBorder="1" applyAlignment="1">
      <alignment horizontal="center"/>
    </xf>
    <xf numFmtId="0" fontId="47" fillId="30" borderId="59" xfId="0" applyFont="1" applyFill="1" applyBorder="1" applyAlignment="1">
      <alignment vertical="center"/>
    </xf>
    <xf numFmtId="0" fontId="47" fillId="30" borderId="59" xfId="0" applyFont="1" applyFill="1" applyBorder="1" applyAlignment="1">
      <alignment horizontal="center" vertical="center"/>
    </xf>
    <xf numFmtId="3" fontId="47" fillId="30" borderId="59" xfId="0" applyNumberFormat="1" applyFont="1" applyFill="1" applyBorder="1" applyAlignment="1">
      <alignment horizontal="center" vertical="center"/>
    </xf>
    <xf numFmtId="0" fontId="39" fillId="30" borderId="59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wrapText="1"/>
    </xf>
    <xf numFmtId="175" fontId="43" fillId="0" borderId="59" xfId="2" applyNumberFormat="1" applyFont="1" applyFill="1" applyBorder="1" applyAlignment="1">
      <alignment horizontal="right" wrapText="1"/>
    </xf>
    <xf numFmtId="0" fontId="48" fillId="0" borderId="59" xfId="0" applyFont="1" applyFill="1" applyBorder="1" applyAlignment="1">
      <alignment horizontal="left" vertical="center" wrapText="1"/>
    </xf>
    <xf numFmtId="0" fontId="48" fillId="0" borderId="59" xfId="0" applyFont="1" applyFill="1" applyBorder="1" applyAlignment="1">
      <alignment horizontal="center" vertical="center" wrapText="1"/>
    </xf>
    <xf numFmtId="3" fontId="48" fillId="0" borderId="59" xfId="0" applyNumberFormat="1" applyFont="1" applyFill="1" applyBorder="1" applyAlignment="1">
      <alignment horizontal="center" vertical="center" wrapText="1"/>
    </xf>
    <xf numFmtId="3" fontId="51" fillId="17" borderId="59" xfId="0" applyNumberFormat="1" applyFont="1" applyFill="1" applyBorder="1" applyAlignment="1">
      <alignment horizontal="center" vertical="center" wrapText="1"/>
    </xf>
    <xf numFmtId="0" fontId="51" fillId="17" borderId="59" xfId="1" applyFont="1" applyFill="1" applyBorder="1"/>
    <xf numFmtId="171" fontId="51" fillId="17" borderId="59" xfId="11" applyFont="1" applyFill="1" applyBorder="1" applyAlignment="1">
      <alignment horizontal="center"/>
    </xf>
    <xf numFmtId="0" fontId="51" fillId="17" borderId="59" xfId="11" applyNumberFormat="1" applyFont="1" applyFill="1" applyBorder="1" applyAlignment="1">
      <alignment horizontal="center"/>
    </xf>
    <xf numFmtId="0" fontId="51" fillId="17" borderId="59" xfId="1" applyFont="1" applyFill="1" applyBorder="1" applyAlignment="1">
      <alignment horizontal="center"/>
    </xf>
    <xf numFmtId="3" fontId="51" fillId="17" borderId="59" xfId="11" applyNumberFormat="1" applyFont="1" applyFill="1" applyBorder="1" applyAlignment="1">
      <alignment horizontal="center"/>
    </xf>
    <xf numFmtId="0" fontId="39" fillId="17" borderId="59" xfId="0" applyFont="1" applyFill="1" applyBorder="1" applyAlignment="1">
      <alignment horizontal="center" vertical="center" wrapText="1"/>
    </xf>
    <xf numFmtId="3" fontId="39" fillId="17" borderId="59" xfId="0" applyNumberFormat="1" applyFont="1" applyFill="1" applyBorder="1" applyAlignment="1">
      <alignment horizontal="center" vertical="center" wrapText="1"/>
    </xf>
    <xf numFmtId="0" fontId="50" fillId="17" borderId="59" xfId="0" applyFont="1" applyFill="1" applyBorder="1"/>
    <xf numFmtId="0" fontId="43" fillId="17" borderId="59" xfId="0" applyFont="1" applyFill="1" applyBorder="1"/>
    <xf numFmtId="0" fontId="43" fillId="17" borderId="59" xfId="0" applyFont="1" applyFill="1" applyBorder="1" applyAlignment="1">
      <alignment horizontal="center"/>
    </xf>
    <xf numFmtId="3" fontId="51" fillId="0" borderId="59" xfId="11" applyNumberFormat="1" applyFont="1" applyFill="1" applyBorder="1" applyAlignment="1">
      <alignment horizontal="center"/>
    </xf>
    <xf numFmtId="3" fontId="47" fillId="13" borderId="59" xfId="0" applyNumberFormat="1" applyFont="1" applyFill="1" applyBorder="1" applyAlignment="1">
      <alignment horizontal="center" vertical="center"/>
    </xf>
    <xf numFmtId="3" fontId="43" fillId="0" borderId="61" xfId="0" applyNumberFormat="1" applyFont="1" applyFill="1" applyBorder="1" applyAlignment="1">
      <alignment horizontal="center"/>
    </xf>
    <xf numFmtId="0" fontId="39" fillId="30" borderId="41" xfId="0" applyFont="1" applyFill="1" applyBorder="1" applyAlignment="1">
      <alignment vertical="center"/>
    </xf>
    <xf numFmtId="0" fontId="39" fillId="30" borderId="42" xfId="0" applyFont="1" applyFill="1" applyBorder="1" applyAlignment="1">
      <alignment vertical="center"/>
    </xf>
    <xf numFmtId="3" fontId="39" fillId="30" borderId="43" xfId="2" applyNumberFormat="1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vertical="center"/>
    </xf>
    <xf numFmtId="3" fontId="39" fillId="13" borderId="45" xfId="2" applyNumberFormat="1" applyFont="1" applyFill="1" applyBorder="1" applyAlignment="1">
      <alignment horizontal="center" vertical="center"/>
    </xf>
    <xf numFmtId="0" fontId="39" fillId="30" borderId="44" xfId="0" applyFont="1" applyFill="1" applyBorder="1" applyAlignment="1">
      <alignment vertical="center"/>
    </xf>
    <xf numFmtId="0" fontId="39" fillId="30" borderId="20" xfId="0" applyFont="1" applyFill="1" applyBorder="1" applyAlignment="1">
      <alignment vertical="center"/>
    </xf>
    <xf numFmtId="3" fontId="39" fillId="30" borderId="45" xfId="2" applyNumberFormat="1" applyFont="1" applyFill="1" applyBorder="1" applyAlignment="1">
      <alignment horizontal="center" vertical="center"/>
    </xf>
    <xf numFmtId="0" fontId="39" fillId="30" borderId="46" xfId="0" applyFont="1" applyFill="1" applyBorder="1" applyAlignment="1">
      <alignment vertical="center"/>
    </xf>
    <xf numFmtId="0" fontId="39" fillId="30" borderId="47" xfId="0" applyFont="1" applyFill="1" applyBorder="1" applyAlignment="1">
      <alignment vertical="center"/>
    </xf>
    <xf numFmtId="3" fontId="39" fillId="30" borderId="48" xfId="2" applyNumberFormat="1" applyFont="1" applyFill="1" applyBorder="1" applyAlignment="1">
      <alignment horizontal="center" vertical="center"/>
    </xf>
    <xf numFmtId="3" fontId="52" fillId="0" borderId="20" xfId="0" applyNumberFormat="1" applyFont="1" applyFill="1" applyBorder="1" applyAlignment="1">
      <alignment horizontal="center"/>
    </xf>
    <xf numFmtId="0" fontId="53" fillId="13" borderId="59" xfId="0" applyFont="1" applyFill="1" applyBorder="1" applyAlignment="1">
      <alignment horizontal="center"/>
    </xf>
    <xf numFmtId="172" fontId="53" fillId="13" borderId="59" xfId="2" applyNumberFormat="1" applyFont="1" applyFill="1" applyBorder="1" applyAlignment="1">
      <alignment horizontal="center"/>
    </xf>
    <xf numFmtId="0" fontId="53" fillId="21" borderId="59" xfId="0" applyFont="1" applyFill="1" applyBorder="1" applyAlignment="1">
      <alignment horizontal="center"/>
    </xf>
    <xf numFmtId="174" fontId="53" fillId="21" borderId="59" xfId="2" applyNumberFormat="1" applyFont="1" applyFill="1" applyBorder="1" applyAlignment="1">
      <alignment horizontal="center"/>
    </xf>
    <xf numFmtId="164" fontId="2" fillId="2" borderId="20" xfId="14" applyNumberFormat="1" applyFont="1" applyFill="1" applyBorder="1" applyAlignment="1">
      <alignment vertical="center"/>
    </xf>
    <xf numFmtId="164" fontId="17" fillId="2" borderId="20" xfId="14" applyNumberFormat="1" applyFont="1" applyFill="1" applyBorder="1" applyAlignment="1">
      <alignment vertical="center"/>
    </xf>
    <xf numFmtId="0" fontId="43" fillId="0" borderId="51" xfId="14" applyFont="1" applyBorder="1" applyAlignment="1">
      <alignment wrapText="1"/>
    </xf>
    <xf numFmtId="0" fontId="43" fillId="0" borderId="51" xfId="14" applyFont="1" applyBorder="1" applyAlignment="1">
      <alignment horizontal="center"/>
    </xf>
    <xf numFmtId="3" fontId="43" fillId="0" borderId="51" xfId="14" applyNumberFormat="1" applyFont="1" applyBorder="1" applyAlignment="1">
      <alignment horizontal="right" wrapText="1"/>
    </xf>
    <xf numFmtId="3" fontId="43" fillId="0" borderId="51" xfId="14" applyNumberFormat="1" applyFont="1" applyBorder="1" applyAlignment="1">
      <alignment wrapText="1"/>
    </xf>
    <xf numFmtId="0" fontId="43" fillId="0" borderId="51" xfId="14" applyFont="1" applyBorder="1" applyAlignment="1">
      <alignment horizontal="right"/>
    </xf>
    <xf numFmtId="3" fontId="43" fillId="0" borderId="51" xfId="14" applyNumberFormat="1" applyFont="1" applyBorder="1"/>
    <xf numFmtId="0" fontId="43" fillId="0" borderId="51" xfId="14" applyFont="1" applyBorder="1" applyAlignment="1">
      <alignment horizontal="right" wrapText="1"/>
    </xf>
    <xf numFmtId="177" fontId="43" fillId="0" borderId="51" xfId="14" applyNumberFormat="1" applyFont="1" applyBorder="1" applyAlignment="1">
      <alignment horizontal="right"/>
    </xf>
    <xf numFmtId="177" fontId="43" fillId="0" borderId="51" xfId="14" applyNumberFormat="1" applyFont="1" applyBorder="1" applyAlignment="1"/>
    <xf numFmtId="14" fontId="43" fillId="0" borderId="51" xfId="14" applyNumberFormat="1" applyFont="1" applyBorder="1" applyAlignment="1">
      <alignment horizontal="right"/>
    </xf>
    <xf numFmtId="0" fontId="43" fillId="0" borderId="51" xfId="14" applyFont="1" applyBorder="1" applyAlignment="1">
      <alignment horizontal="right" vertical="center" wrapText="1"/>
    </xf>
    <xf numFmtId="14" fontId="3" fillId="2" borderId="51" xfId="14" applyNumberFormat="1" applyFont="1" applyFill="1" applyBorder="1" applyAlignment="1"/>
    <xf numFmtId="0" fontId="3" fillId="2" borderId="51" xfId="14" applyFont="1" applyFill="1" applyBorder="1" applyAlignment="1">
      <alignment horizontal="justify" wrapText="1"/>
    </xf>
    <xf numFmtId="0" fontId="3" fillId="2" borderId="51" xfId="14" applyFont="1" applyFill="1" applyBorder="1" applyAlignment="1">
      <alignment horizontal="left"/>
    </xf>
    <xf numFmtId="0" fontId="3" fillId="2" borderId="51" xfId="14" applyFont="1" applyFill="1" applyBorder="1" applyAlignment="1">
      <alignment vertical="center"/>
    </xf>
    <xf numFmtId="0" fontId="43" fillId="0" borderId="51" xfId="14" applyFont="1" applyBorder="1" applyAlignment="1">
      <alignment horizontal="center" wrapText="1"/>
    </xf>
    <xf numFmtId="3" fontId="43" fillId="0" borderId="51" xfId="14" applyNumberFormat="1" applyFont="1" applyBorder="1" applyAlignment="1">
      <alignment horizontal="center" wrapText="1"/>
    </xf>
    <xf numFmtId="3" fontId="3" fillId="2" borderId="51" xfId="14" applyNumberFormat="1" applyFont="1" applyFill="1" applyBorder="1" applyAlignment="1"/>
    <xf numFmtId="0" fontId="3" fillId="2" borderId="51" xfId="14" applyFont="1" applyFill="1" applyBorder="1" applyAlignment="1">
      <alignment horizontal="center" vertical="center"/>
    </xf>
    <xf numFmtId="3" fontId="3" fillId="2" borderId="51" xfId="14" applyNumberFormat="1" applyFont="1" applyFill="1" applyBorder="1" applyAlignment="1">
      <alignment vertical="center"/>
    </xf>
    <xf numFmtId="0" fontId="50" fillId="0" borderId="51" xfId="14" applyFont="1" applyBorder="1"/>
    <xf numFmtId="0" fontId="43" fillId="0" borderId="51" xfId="14" applyFont="1" applyBorder="1"/>
    <xf numFmtId="0" fontId="3" fillId="2" borderId="51" xfId="14" applyFont="1" applyFill="1" applyBorder="1" applyAlignment="1">
      <alignment horizontal="center"/>
    </xf>
    <xf numFmtId="49" fontId="2" fillId="8" borderId="51" xfId="14" applyNumberFormat="1" applyFont="1" applyFill="1" applyBorder="1" applyAlignment="1">
      <alignment vertical="center"/>
    </xf>
    <xf numFmtId="0" fontId="2" fillId="8" borderId="51" xfId="14" applyFont="1" applyFill="1" applyBorder="1" applyAlignment="1">
      <alignment vertical="center"/>
    </xf>
    <xf numFmtId="49" fontId="2" fillId="33" borderId="51" xfId="14" applyNumberFormat="1" applyFont="1" applyFill="1" applyBorder="1" applyAlignment="1">
      <alignment vertical="center" wrapText="1"/>
    </xf>
    <xf numFmtId="49" fontId="2" fillId="33" borderId="51" xfId="14" applyNumberFormat="1" applyFont="1" applyFill="1" applyBorder="1" applyAlignment="1">
      <alignment horizontal="center" vertical="center" wrapText="1"/>
    </xf>
    <xf numFmtId="49" fontId="2" fillId="33" borderId="51" xfId="14" applyNumberFormat="1" applyFont="1" applyFill="1" applyBorder="1" applyAlignment="1">
      <alignment horizontal="center" vertical="center"/>
    </xf>
    <xf numFmtId="49" fontId="4" fillId="33" borderId="51" xfId="14" applyNumberFormat="1" applyFont="1" applyFill="1" applyBorder="1" applyAlignment="1">
      <alignment vertical="center"/>
    </xf>
    <xf numFmtId="0" fontId="4" fillId="33" borderId="51" xfId="14" applyFont="1" applyFill="1" applyBorder="1" applyAlignment="1">
      <alignment horizontal="center" vertical="center"/>
    </xf>
    <xf numFmtId="0" fontId="4" fillId="33" borderId="51" xfId="14" applyFont="1" applyFill="1" applyBorder="1" applyAlignment="1">
      <alignment vertical="center"/>
    </xf>
    <xf numFmtId="3" fontId="4" fillId="33" borderId="51" xfId="14" applyNumberFormat="1" applyFont="1" applyFill="1" applyBorder="1" applyAlignment="1">
      <alignment vertical="center"/>
    </xf>
    <xf numFmtId="49" fontId="2" fillId="33" borderId="51" xfId="14" applyNumberFormat="1" applyFont="1" applyFill="1" applyBorder="1" applyAlignment="1">
      <alignment vertical="center"/>
    </xf>
    <xf numFmtId="0" fontId="2" fillId="33" borderId="51" xfId="14" applyFont="1" applyFill="1" applyBorder="1" applyAlignment="1">
      <alignment vertical="center"/>
    </xf>
    <xf numFmtId="0" fontId="43" fillId="17" borderId="51" xfId="14" applyFont="1" applyFill="1" applyBorder="1" applyAlignment="1">
      <alignment wrapText="1"/>
    </xf>
    <xf numFmtId="0" fontId="43" fillId="17" borderId="51" xfId="14" applyFont="1" applyFill="1" applyBorder="1" applyAlignment="1">
      <alignment horizontal="center"/>
    </xf>
    <xf numFmtId="0" fontId="43" fillId="2" borderId="20" xfId="14" applyFont="1" applyFill="1" applyBorder="1" applyAlignment="1"/>
    <xf numFmtId="49" fontId="43" fillId="2" borderId="20" xfId="14" applyNumberFormat="1" applyFont="1" applyFill="1" applyBorder="1" applyAlignment="1">
      <alignment vertical="center"/>
    </xf>
    <xf numFmtId="0" fontId="2" fillId="2" borderId="20" xfId="14" applyFont="1" applyFill="1" applyBorder="1" applyAlignment="1">
      <alignment vertical="center"/>
    </xf>
    <xf numFmtId="0" fontId="43" fillId="2" borderId="20" xfId="14" applyFont="1" applyFill="1" applyBorder="1" applyAlignment="1">
      <alignment vertical="center"/>
    </xf>
    <xf numFmtId="0" fontId="3" fillId="2" borderId="42" xfId="14" applyFont="1" applyFill="1" applyBorder="1" applyAlignment="1"/>
    <xf numFmtId="0" fontId="3" fillId="2" borderId="43" xfId="14" applyFont="1" applyFill="1" applyBorder="1" applyAlignment="1"/>
    <xf numFmtId="0" fontId="3" fillId="2" borderId="20" xfId="14" applyFont="1" applyFill="1" applyBorder="1" applyAlignment="1"/>
    <xf numFmtId="0" fontId="3" fillId="2" borderId="45" xfId="14" applyFont="1" applyFill="1" applyBorder="1" applyAlignment="1"/>
    <xf numFmtId="0" fontId="3" fillId="2" borderId="47" xfId="14" applyFont="1" applyFill="1" applyBorder="1" applyAlignment="1"/>
    <xf numFmtId="0" fontId="3" fillId="2" borderId="48" xfId="14" applyFont="1" applyFill="1" applyBorder="1" applyAlignment="1"/>
    <xf numFmtId="0" fontId="3" fillId="2" borderId="20" xfId="14" applyFont="1" applyFill="1" applyBorder="1" applyAlignment="1">
      <alignment vertical="center"/>
    </xf>
    <xf numFmtId="0" fontId="3" fillId="8" borderId="40" xfId="14" applyFont="1" applyFill="1" applyBorder="1" applyAlignment="1"/>
    <xf numFmtId="0" fontId="3" fillId="0" borderId="20" xfId="14" applyFont="1" applyFill="1" applyBorder="1" applyAlignment="1"/>
    <xf numFmtId="49" fontId="17" fillId="32" borderId="31" xfId="14" applyNumberFormat="1" applyFont="1" applyFill="1" applyBorder="1" applyAlignment="1">
      <alignment vertical="center"/>
    </xf>
    <xf numFmtId="49" fontId="17" fillId="32" borderId="21" xfId="14" applyNumberFormat="1" applyFont="1" applyFill="1" applyBorder="1" applyAlignment="1">
      <alignment vertical="center"/>
    </xf>
    <xf numFmtId="49" fontId="3" fillId="32" borderId="32" xfId="14" applyNumberFormat="1" applyFont="1" applyFill="1" applyBorder="1" applyAlignment="1"/>
    <xf numFmtId="49" fontId="17" fillId="2" borderId="33" xfId="14" applyNumberFormat="1" applyFont="1" applyFill="1" applyBorder="1" applyAlignment="1">
      <alignment vertical="center"/>
    </xf>
    <xf numFmtId="3" fontId="17" fillId="2" borderId="6" xfId="14" applyNumberFormat="1" applyFont="1" applyFill="1" applyBorder="1" applyAlignment="1">
      <alignment vertical="center"/>
    </xf>
    <xf numFmtId="9" fontId="3" fillId="2" borderId="34" xfId="14" applyNumberFormat="1" applyFont="1" applyFill="1" applyBorder="1" applyAlignment="1"/>
    <xf numFmtId="165" fontId="17" fillId="2" borderId="6" xfId="14" applyNumberFormat="1" applyFont="1" applyFill="1" applyBorder="1" applyAlignment="1">
      <alignment vertical="center"/>
    </xf>
    <xf numFmtId="0" fontId="2" fillId="0" borderId="20" xfId="14" applyFont="1" applyFill="1" applyBorder="1" applyAlignment="1">
      <alignment vertical="center"/>
    </xf>
    <xf numFmtId="49" fontId="17" fillId="32" borderId="35" xfId="14" applyNumberFormat="1" applyFont="1" applyFill="1" applyBorder="1" applyAlignment="1">
      <alignment vertical="center"/>
    </xf>
    <xf numFmtId="165" fontId="17" fillId="32" borderId="36" xfId="14" applyNumberFormat="1" applyFont="1" applyFill="1" applyBorder="1" applyAlignment="1">
      <alignment vertical="center"/>
    </xf>
    <xf numFmtId="9" fontId="17" fillId="32" borderId="37" xfId="14" applyNumberFormat="1" applyFont="1" applyFill="1" applyBorder="1" applyAlignment="1">
      <alignment vertical="center"/>
    </xf>
    <xf numFmtId="0" fontId="4" fillId="2" borderId="20" xfId="14" applyFont="1" applyFill="1" applyBorder="1" applyAlignment="1">
      <alignment vertical="center"/>
    </xf>
    <xf numFmtId="0" fontId="2" fillId="8" borderId="121" xfId="14" applyFont="1" applyFill="1" applyBorder="1" applyAlignment="1">
      <alignment vertical="center"/>
    </xf>
    <xf numFmtId="49" fontId="42" fillId="8" borderId="20" xfId="14" applyNumberFormat="1" applyFont="1" applyFill="1" applyBorder="1" applyAlignment="1">
      <alignment vertical="center"/>
    </xf>
    <xf numFmtId="0" fontId="2" fillId="8" borderId="20" xfId="14" applyFont="1" applyFill="1" applyBorder="1" applyAlignment="1">
      <alignment vertical="center"/>
    </xf>
    <xf numFmtId="0" fontId="2" fillId="8" borderId="122" xfId="14" applyFont="1" applyFill="1" applyBorder="1" applyAlignment="1">
      <alignment vertical="center"/>
    </xf>
    <xf numFmtId="0" fontId="2" fillId="0" borderId="121" xfId="14" applyFont="1" applyFill="1" applyBorder="1" applyAlignment="1">
      <alignment vertical="center"/>
    </xf>
    <xf numFmtId="49" fontId="17" fillId="32" borderId="49" xfId="14" applyNumberFormat="1" applyFont="1" applyFill="1" applyBorder="1" applyAlignment="1">
      <alignment vertical="center"/>
    </xf>
    <xf numFmtId="0" fontId="17" fillId="0" borderId="20" xfId="14" applyFont="1" applyFill="1" applyBorder="1" applyAlignment="1">
      <alignment vertical="center"/>
    </xf>
    <xf numFmtId="165" fontId="17" fillId="32" borderId="37" xfId="14" applyNumberFormat="1" applyFont="1" applyFill="1" applyBorder="1" applyAlignment="1">
      <alignment vertical="center"/>
    </xf>
    <xf numFmtId="49" fontId="3" fillId="2" borderId="20" xfId="14" applyNumberFormat="1" applyFont="1" applyFill="1" applyBorder="1" applyAlignment="1">
      <alignment vertical="center"/>
    </xf>
    <xf numFmtId="49" fontId="3" fillId="2" borderId="51" xfId="14" applyNumberFormat="1" applyFont="1" applyFill="1" applyBorder="1" applyAlignment="1">
      <alignment vertical="center" wrapText="1"/>
    </xf>
    <xf numFmtId="0" fontId="3" fillId="2" borderId="51" xfId="14" applyFont="1" applyFill="1" applyBorder="1" applyAlignment="1">
      <alignment wrapText="1"/>
    </xf>
    <xf numFmtId="49" fontId="3" fillId="2" borderId="51" xfId="14" applyNumberFormat="1" applyFont="1" applyFill="1" applyBorder="1" applyAlignment="1"/>
    <xf numFmtId="0" fontId="3" fillId="2" borderId="51" xfId="14" applyFont="1" applyFill="1" applyBorder="1" applyAlignment="1"/>
    <xf numFmtId="49" fontId="3" fillId="2" borderId="51" xfId="14" applyNumberFormat="1" applyFont="1" applyFill="1" applyBorder="1" applyAlignment="1">
      <alignment wrapText="1"/>
    </xf>
    <xf numFmtId="49" fontId="3" fillId="2" borderId="51" xfId="14" applyNumberFormat="1" applyFont="1" applyFill="1" applyBorder="1" applyAlignment="1">
      <alignment horizontal="center" wrapText="1"/>
    </xf>
    <xf numFmtId="0" fontId="3" fillId="2" borderId="51" xfId="14" applyNumberFormat="1" applyFont="1" applyFill="1" applyBorder="1" applyAlignment="1">
      <alignment wrapText="1"/>
    </xf>
    <xf numFmtId="49" fontId="3" fillId="2" borderId="51" xfId="14" applyNumberFormat="1" applyFont="1" applyFill="1" applyBorder="1" applyAlignment="1">
      <alignment horizontal="right" wrapText="1"/>
    </xf>
    <xf numFmtId="3" fontId="3" fillId="2" borderId="51" xfId="14" applyNumberFormat="1" applyFont="1" applyFill="1" applyBorder="1" applyAlignment="1">
      <alignment horizontal="right" wrapText="1"/>
    </xf>
    <xf numFmtId="49" fontId="77" fillId="2" borderId="41" xfId="14" applyNumberFormat="1" applyFont="1" applyFill="1" applyBorder="1" applyAlignment="1">
      <alignment vertical="center"/>
    </xf>
    <xf numFmtId="49" fontId="12" fillId="2" borderId="44" xfId="14" applyNumberFormat="1" applyFont="1" applyFill="1" applyBorder="1" applyAlignment="1">
      <alignment vertical="center"/>
    </xf>
    <xf numFmtId="49" fontId="12" fillId="2" borderId="46" xfId="14" applyNumberFormat="1" applyFont="1" applyFill="1" applyBorder="1" applyAlignment="1">
      <alignment vertical="center"/>
    </xf>
    <xf numFmtId="41" fontId="17" fillId="32" borderId="50" xfId="15" applyFont="1" applyFill="1" applyBorder="1" applyAlignment="1">
      <alignment vertical="center"/>
    </xf>
    <xf numFmtId="41" fontId="17" fillId="32" borderId="123" xfId="15" applyFont="1" applyFill="1" applyBorder="1" applyAlignment="1">
      <alignment vertical="center"/>
    </xf>
    <xf numFmtId="164" fontId="79" fillId="8" borderId="51" xfId="14" applyNumberFormat="1" applyFont="1" applyFill="1" applyBorder="1" applyAlignment="1">
      <alignment vertical="center"/>
    </xf>
    <xf numFmtId="164" fontId="79" fillId="33" borderId="51" xfId="14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56" xfId="0" applyNumberFormat="1" applyFont="1" applyFill="1" applyBorder="1" applyAlignment="1">
      <alignment horizontal="center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  <xf numFmtId="49" fontId="31" fillId="9" borderId="59" xfId="0" applyNumberFormat="1" applyFont="1" applyFill="1" applyBorder="1" applyAlignment="1" applyProtection="1">
      <alignment horizontal="center" vertical="center"/>
    </xf>
    <xf numFmtId="49" fontId="33" fillId="10" borderId="65" xfId="0" applyNumberFormat="1" applyFont="1" applyFill="1" applyBorder="1" applyAlignment="1" applyProtection="1">
      <alignment vertical="center"/>
    </xf>
    <xf numFmtId="49" fontId="28" fillId="9" borderId="59" xfId="0" applyNumberFormat="1" applyFont="1" applyFill="1" applyBorder="1" applyAlignment="1" applyProtection="1">
      <alignment wrapText="1"/>
    </xf>
    <xf numFmtId="49" fontId="29" fillId="9" borderId="59" xfId="0" applyNumberFormat="1" applyFont="1" applyFill="1" applyBorder="1" applyAlignment="1" applyProtection="1">
      <alignment wrapText="1"/>
    </xf>
    <xf numFmtId="49" fontId="29" fillId="9" borderId="59" xfId="0" applyNumberFormat="1" applyFont="1" applyFill="1" applyBorder="1" applyAlignment="1" applyProtection="1"/>
    <xf numFmtId="0" fontId="43" fillId="0" borderId="59" xfId="0" applyFont="1" applyFill="1" applyBorder="1" applyAlignment="1">
      <alignment vertical="center" wrapText="1"/>
    </xf>
    <xf numFmtId="0" fontId="39" fillId="11" borderId="59" xfId="0" applyFont="1" applyFill="1" applyBorder="1" applyAlignment="1">
      <alignment horizontal="center"/>
    </xf>
    <xf numFmtId="0" fontId="40" fillId="11" borderId="59" xfId="0" applyFont="1" applyFill="1" applyBorder="1" applyAlignment="1"/>
    <xf numFmtId="0" fontId="44" fillId="12" borderId="59" xfId="0" applyFont="1" applyFill="1" applyBorder="1" applyAlignment="1">
      <alignment vertical="center" wrapText="1"/>
    </xf>
    <xf numFmtId="0" fontId="43" fillId="0" borderId="59" xfId="0" applyFont="1" applyFill="1" applyBorder="1" applyAlignment="1">
      <alignment vertical="center"/>
    </xf>
    <xf numFmtId="0" fontId="46" fillId="11" borderId="59" xfId="0" applyFont="1" applyFill="1" applyBorder="1" applyAlignment="1">
      <alignment horizontal="center" vertical="center"/>
    </xf>
    <xf numFmtId="49" fontId="54" fillId="14" borderId="55" xfId="0" applyNumberFormat="1" applyFont="1" applyFill="1" applyBorder="1" applyAlignment="1">
      <alignment vertical="center"/>
    </xf>
    <xf numFmtId="0" fontId="54" fillId="14" borderId="56" xfId="0" applyFont="1" applyFill="1" applyBorder="1" applyAlignment="1">
      <alignment vertical="center"/>
    </xf>
    <xf numFmtId="49" fontId="54" fillId="14" borderId="55" xfId="0" applyNumberFormat="1" applyFont="1" applyFill="1" applyBorder="1" applyAlignment="1">
      <alignment horizontal="center" vertical="center"/>
    </xf>
    <xf numFmtId="49" fontId="54" fillId="14" borderId="56" xfId="0" applyNumberFormat="1" applyFont="1" applyFill="1" applyBorder="1" applyAlignment="1">
      <alignment horizontal="center" vertical="center"/>
    </xf>
    <xf numFmtId="49" fontId="54" fillId="14" borderId="57" xfId="0" applyNumberFormat="1" applyFont="1" applyFill="1" applyBorder="1" applyAlignment="1">
      <alignment horizontal="center" vertical="center"/>
    </xf>
    <xf numFmtId="49" fontId="7" fillId="3" borderId="83" xfId="0" applyNumberFormat="1" applyFont="1" applyFill="1" applyBorder="1" applyAlignment="1">
      <alignment horizontal="center" vertical="center"/>
    </xf>
    <xf numFmtId="0" fontId="7" fillId="4" borderId="83" xfId="0" applyFont="1" applyFill="1" applyBorder="1" applyAlignment="1">
      <alignment horizontal="center" vertical="center"/>
    </xf>
    <xf numFmtId="49" fontId="4" fillId="3" borderId="83" xfId="0" applyNumberFormat="1" applyFont="1" applyFill="1" applyBorder="1" applyAlignment="1">
      <alignment wrapText="1"/>
    </xf>
    <xf numFmtId="0" fontId="4" fillId="4" borderId="83" xfId="0" applyFont="1" applyFill="1" applyBorder="1" applyAlignment="1">
      <alignment wrapText="1"/>
    </xf>
    <xf numFmtId="49" fontId="5" fillId="2" borderId="83" xfId="0" applyNumberFormat="1" applyFont="1" applyFill="1" applyBorder="1" applyAlignment="1">
      <alignment wrapText="1"/>
    </xf>
    <xf numFmtId="0" fontId="5" fillId="2" borderId="83" xfId="0" applyFont="1" applyFill="1" applyBorder="1" applyAlignment="1">
      <alignment wrapText="1"/>
    </xf>
    <xf numFmtId="49" fontId="5" fillId="2" borderId="83" xfId="0" applyNumberFormat="1" applyFont="1" applyFill="1" applyBorder="1" applyAlignment="1"/>
    <xf numFmtId="0" fontId="5" fillId="2" borderId="83" xfId="0" applyFont="1" applyFill="1" applyBorder="1" applyAlignment="1"/>
    <xf numFmtId="49" fontId="4" fillId="3" borderId="6" xfId="10" applyNumberFormat="1" applyFont="1" applyFill="1" applyBorder="1" applyAlignment="1">
      <alignment wrapText="1"/>
    </xf>
    <xf numFmtId="0" fontId="4" fillId="4" borderId="6" xfId="10" applyFont="1" applyFill="1" applyBorder="1" applyAlignment="1">
      <alignment wrapText="1"/>
    </xf>
    <xf numFmtId="49" fontId="5" fillId="2" borderId="6" xfId="10" applyNumberFormat="1" applyFont="1" applyFill="1" applyBorder="1" applyAlignment="1">
      <alignment wrapText="1"/>
    </xf>
    <xf numFmtId="0" fontId="5" fillId="2" borderId="6" xfId="10" applyFont="1" applyFill="1" applyBorder="1" applyAlignment="1">
      <alignment wrapText="1"/>
    </xf>
    <xf numFmtId="49" fontId="5" fillId="2" borderId="6" xfId="10" applyNumberFormat="1" applyFont="1" applyFill="1" applyBorder="1" applyAlignment="1"/>
    <xf numFmtId="0" fontId="5" fillId="2" borderId="6" xfId="10" applyFont="1" applyFill="1" applyBorder="1" applyAlignment="1"/>
    <xf numFmtId="49" fontId="7" fillId="3" borderId="6" xfId="10" applyNumberFormat="1" applyFont="1" applyFill="1" applyBorder="1" applyAlignment="1">
      <alignment horizontal="center" vertical="center"/>
    </xf>
    <xf numFmtId="0" fontId="7" fillId="4" borderId="6" xfId="10" applyFont="1" applyFill="1" applyBorder="1" applyAlignment="1">
      <alignment horizontal="center" vertical="center"/>
    </xf>
    <xf numFmtId="49" fontId="18" fillId="8" borderId="55" xfId="10" applyNumberFormat="1" applyFont="1" applyFill="1" applyBorder="1" applyAlignment="1">
      <alignment horizontal="center" vertical="center"/>
    </xf>
    <xf numFmtId="49" fontId="18" fillId="8" borderId="56" xfId="10" applyNumberFormat="1" applyFont="1" applyFill="1" applyBorder="1" applyAlignment="1">
      <alignment horizontal="center" vertical="center"/>
    </xf>
    <xf numFmtId="49" fontId="18" fillId="8" borderId="57" xfId="10" applyNumberFormat="1" applyFont="1" applyFill="1" applyBorder="1" applyAlignment="1">
      <alignment horizontal="center" vertical="center"/>
    </xf>
    <xf numFmtId="49" fontId="18" fillId="8" borderId="38" xfId="10" applyNumberFormat="1" applyFont="1" applyFill="1" applyBorder="1" applyAlignment="1">
      <alignment vertical="center"/>
    </xf>
    <xf numFmtId="0" fontId="13" fillId="8" borderId="39" xfId="10" applyFont="1" applyFill="1" applyBorder="1" applyAlignment="1">
      <alignment vertical="center"/>
    </xf>
    <xf numFmtId="0" fontId="59" fillId="13" borderId="107" xfId="0" applyFont="1" applyFill="1" applyBorder="1" applyAlignment="1">
      <alignment horizontal="center" vertical="center"/>
    </xf>
    <xf numFmtId="0" fontId="59" fillId="13" borderId="108" xfId="0" applyFont="1" applyFill="1" applyBorder="1" applyAlignment="1">
      <alignment horizontal="center" vertical="center"/>
    </xf>
    <xf numFmtId="0" fontId="26" fillId="14" borderId="109" xfId="0" applyFont="1" applyFill="1" applyBorder="1" applyAlignment="1">
      <alignment horizontal="center" vertical="center"/>
    </xf>
    <xf numFmtId="0" fontId="39" fillId="20" borderId="59" xfId="0" applyFont="1" applyFill="1" applyBorder="1" applyAlignment="1">
      <alignment horizontal="center"/>
    </xf>
    <xf numFmtId="0" fontId="40" fillId="20" borderId="59" xfId="0" applyFont="1" applyFill="1" applyBorder="1" applyAlignment="1"/>
    <xf numFmtId="0" fontId="64" fillId="0" borderId="110" xfId="0" applyFont="1" applyFill="1" applyBorder="1" applyAlignment="1">
      <alignment wrapText="1"/>
    </xf>
    <xf numFmtId="0" fontId="64" fillId="17" borderId="59" xfId="0" applyFont="1" applyFill="1" applyBorder="1" applyAlignment="1">
      <alignment wrapText="1"/>
    </xf>
    <xf numFmtId="0" fontId="64" fillId="0" borderId="59" xfId="0" applyFont="1" applyFill="1" applyBorder="1" applyAlignment="1">
      <alignment wrapText="1"/>
    </xf>
    <xf numFmtId="0" fontId="64" fillId="0" borderId="107" xfId="0" applyFont="1" applyFill="1" applyBorder="1" applyAlignment="1">
      <alignment horizontal="left"/>
    </xf>
    <xf numFmtId="0" fontId="64" fillId="0" borderId="109" xfId="0" applyFont="1" applyFill="1" applyBorder="1" applyAlignment="1">
      <alignment horizontal="left"/>
    </xf>
    <xf numFmtId="0" fontId="68" fillId="23" borderId="59" xfId="0" applyFont="1" applyFill="1" applyBorder="1" applyAlignment="1">
      <alignment horizontal="left" vertical="center"/>
    </xf>
    <xf numFmtId="0" fontId="64" fillId="0" borderId="110" xfId="0" applyFont="1" applyFill="1" applyBorder="1"/>
    <xf numFmtId="0" fontId="65" fillId="22" borderId="110" xfId="0" applyFont="1" applyFill="1" applyBorder="1" applyAlignment="1">
      <alignment horizontal="center" vertical="center"/>
    </xf>
    <xf numFmtId="49" fontId="7" fillId="24" borderId="6" xfId="0" applyNumberFormat="1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49" fontId="42" fillId="27" borderId="38" xfId="0" applyNumberFormat="1" applyFont="1" applyFill="1" applyBorder="1" applyAlignment="1">
      <alignment vertical="center"/>
    </xf>
    <xf numFmtId="49" fontId="42" fillId="27" borderId="39" xfId="0" applyNumberFormat="1" applyFont="1" applyFill="1" applyBorder="1" applyAlignment="1">
      <alignment vertical="center"/>
    </xf>
    <xf numFmtId="49" fontId="70" fillId="24" borderId="51" xfId="0" applyNumberFormat="1" applyFont="1" applyFill="1" applyBorder="1" applyAlignment="1">
      <alignment wrapText="1"/>
    </xf>
    <xf numFmtId="0" fontId="70" fillId="24" borderId="51" xfId="0" applyFont="1" applyFill="1" applyBorder="1" applyAlignment="1">
      <alignment wrapText="1"/>
    </xf>
    <xf numFmtId="49" fontId="6" fillId="25" borderId="51" xfId="0" applyNumberFormat="1" applyFont="1" applyFill="1" applyBorder="1" applyAlignment="1">
      <alignment wrapText="1"/>
    </xf>
    <xf numFmtId="0" fontId="6" fillId="25" borderId="51" xfId="0" applyFont="1" applyFill="1" applyBorder="1" applyAlignment="1">
      <alignment wrapText="1"/>
    </xf>
    <xf numFmtId="49" fontId="6" fillId="25" borderId="51" xfId="0" applyNumberFormat="1" applyFont="1" applyFill="1" applyBorder="1" applyAlignment="1"/>
    <xf numFmtId="0" fontId="6" fillId="25" borderId="51" xfId="0" applyFont="1" applyFill="1" applyBorder="1" applyAlignment="1"/>
    <xf numFmtId="0" fontId="39" fillId="30" borderId="59" xfId="0" applyFont="1" applyFill="1" applyBorder="1" applyAlignment="1">
      <alignment horizontal="center"/>
    </xf>
    <xf numFmtId="0" fontId="40" fillId="30" borderId="59" xfId="0" applyFont="1" applyFill="1" applyBorder="1" applyAlignment="1"/>
    <xf numFmtId="0" fontId="59" fillId="30" borderId="107" xfId="0" applyFont="1" applyFill="1" applyBorder="1" applyAlignment="1">
      <alignment horizontal="center" vertical="center"/>
    </xf>
    <xf numFmtId="0" fontId="59" fillId="30" borderId="108" xfId="0" applyFont="1" applyFill="1" applyBorder="1" applyAlignment="1">
      <alignment horizontal="center" vertical="center"/>
    </xf>
    <xf numFmtId="0" fontId="26" fillId="31" borderId="109" xfId="0" applyFont="1" applyFill="1" applyBorder="1" applyAlignment="1">
      <alignment horizontal="center" vertical="center"/>
    </xf>
    <xf numFmtId="171" fontId="62" fillId="13" borderId="59" xfId="11" applyFont="1" applyFill="1" applyBorder="1" applyAlignment="1">
      <alignment horizontal="center"/>
    </xf>
    <xf numFmtId="0" fontId="53" fillId="14" borderId="59" xfId="0" applyFont="1" applyFill="1" applyBorder="1" applyAlignment="1">
      <alignment horizontal="center"/>
    </xf>
    <xf numFmtId="0" fontId="53" fillId="21" borderId="59" xfId="0" applyFont="1" applyFill="1" applyBorder="1" applyAlignment="1">
      <alignment horizontal="center"/>
    </xf>
    <xf numFmtId="0" fontId="53" fillId="19" borderId="59" xfId="0" applyFont="1" applyFill="1" applyBorder="1" applyAlignment="1">
      <alignment horizontal="center"/>
    </xf>
    <xf numFmtId="49" fontId="3" fillId="2" borderId="51" xfId="14" applyNumberFormat="1" applyFont="1" applyFill="1" applyBorder="1" applyAlignment="1"/>
    <xf numFmtId="0" fontId="3" fillId="2" borderId="51" xfId="14" applyFont="1" applyFill="1" applyBorder="1" applyAlignment="1"/>
    <xf numFmtId="49" fontId="7" fillId="33" borderId="51" xfId="14" applyNumberFormat="1" applyFont="1" applyFill="1" applyBorder="1" applyAlignment="1">
      <alignment horizontal="center" vertical="center"/>
    </xf>
    <xf numFmtId="0" fontId="7" fillId="33" borderId="51" xfId="14" applyFont="1" applyFill="1" applyBorder="1" applyAlignment="1">
      <alignment horizontal="center" vertical="center"/>
    </xf>
    <xf numFmtId="49" fontId="42" fillId="8" borderId="38" xfId="14" applyNumberFormat="1" applyFont="1" applyFill="1" applyBorder="1" applyAlignment="1">
      <alignment vertical="center"/>
    </xf>
    <xf numFmtId="0" fontId="42" fillId="8" borderId="39" xfId="14" applyFont="1" applyFill="1" applyBorder="1" applyAlignment="1">
      <alignment vertical="center"/>
    </xf>
    <xf numFmtId="49" fontId="4" fillId="33" borderId="51" xfId="14" applyNumberFormat="1" applyFont="1" applyFill="1" applyBorder="1" applyAlignment="1">
      <alignment wrapText="1"/>
    </xf>
    <xf numFmtId="0" fontId="4" fillId="33" borderId="51" xfId="14" applyFont="1" applyFill="1" applyBorder="1" applyAlignment="1">
      <alignment wrapText="1"/>
    </xf>
    <xf numFmtId="49" fontId="3" fillId="2" borderId="51" xfId="14" applyNumberFormat="1" applyFont="1" applyFill="1" applyBorder="1" applyAlignment="1">
      <alignment wrapText="1"/>
    </xf>
    <xf numFmtId="0" fontId="3" fillId="2" borderId="51" xfId="14" applyFont="1" applyFill="1" applyBorder="1" applyAlignment="1">
      <alignment wrapText="1"/>
    </xf>
  </cellXfs>
  <cellStyles count="16">
    <cellStyle name="Millares" xfId="2" builtinId="3"/>
    <cellStyle name="Millares [0]" xfId="3" builtinId="6"/>
    <cellStyle name="Millares [0] 2" xfId="15"/>
    <cellStyle name="Millares 2" xfId="11"/>
    <cellStyle name="Millares 5" xfId="5"/>
    <cellStyle name="Millares 8" xfId="12"/>
    <cellStyle name="Normal" xfId="0" builtinId="0"/>
    <cellStyle name="Normal 2" xfId="1"/>
    <cellStyle name="Normal 3" xfId="7"/>
    <cellStyle name="Normal 4" xfId="6"/>
    <cellStyle name="Normal 5" xfId="8"/>
    <cellStyle name="Normal 6" xfId="9"/>
    <cellStyle name="Normal 7" xfId="10"/>
    <cellStyle name="Normal 8" xfId="14"/>
    <cellStyle name="Normal_Hoja1" xfId="13"/>
    <cellStyle name="Texto explicativo" xfId="4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1581149</xdr:colOff>
      <xdr:row>7</xdr:row>
      <xdr:rowOff>3509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22559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0" cy="11750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1552574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66675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71500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1438274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0</xdr:row>
      <xdr:rowOff>28440</xdr:rowOff>
    </xdr:from>
    <xdr:to>
      <xdr:col>7</xdr:col>
      <xdr:colOff>10470</xdr:colOff>
      <xdr:row>7</xdr:row>
      <xdr:rowOff>31320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5635" y="28440"/>
          <a:ext cx="6353760" cy="13363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5</xdr:col>
      <xdr:colOff>1400175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34124" cy="1175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1428749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81525" cy="11750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7258050" cy="11750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125290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928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785445</xdr:colOff>
      <xdr:row>0</xdr:row>
      <xdr:rowOff>9525</xdr:rowOff>
    </xdr:from>
    <xdr:to>
      <xdr:col>7</xdr:col>
      <xdr:colOff>5860</xdr:colOff>
      <xdr:row>8</xdr:row>
      <xdr:rowOff>13335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395" y="9525"/>
          <a:ext cx="6992815" cy="152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opLeftCell="A7" workbookViewId="0">
      <selection activeCell="C22" sqref="C22"/>
    </sheetView>
  </sheetViews>
  <sheetFormatPr baseColWidth="10" defaultColWidth="10.85546875" defaultRowHeight="11.25" customHeight="1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2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7"/>
    </row>
    <row r="2" spans="1:7" ht="15" customHeight="1">
      <c r="A2" s="2"/>
      <c r="B2" s="2"/>
      <c r="C2" s="2"/>
      <c r="D2" s="2"/>
      <c r="E2" s="2"/>
      <c r="F2" s="2"/>
      <c r="G2" s="107"/>
    </row>
    <row r="3" spans="1:7" ht="15" customHeight="1">
      <c r="A3" s="2"/>
      <c r="B3" s="2"/>
      <c r="C3" s="2"/>
      <c r="D3" s="2"/>
      <c r="E3" s="2"/>
      <c r="F3" s="2"/>
      <c r="G3" s="107"/>
    </row>
    <row r="4" spans="1:7" ht="15" customHeight="1">
      <c r="A4" s="2"/>
      <c r="B4" s="2"/>
      <c r="C4" s="2"/>
      <c r="D4" s="2"/>
      <c r="E4" s="2"/>
      <c r="F4" s="2"/>
      <c r="G4" s="107"/>
    </row>
    <row r="5" spans="1:7" ht="15" customHeight="1">
      <c r="A5" s="2"/>
      <c r="B5" s="2"/>
      <c r="C5" s="2"/>
      <c r="D5" s="2"/>
      <c r="E5" s="2"/>
      <c r="F5" s="2"/>
      <c r="G5" s="107"/>
    </row>
    <row r="6" spans="1:7" ht="15" customHeight="1">
      <c r="A6" s="2"/>
      <c r="B6" s="2"/>
      <c r="C6" s="2"/>
      <c r="D6" s="2"/>
      <c r="E6" s="2"/>
      <c r="F6" s="2"/>
      <c r="G6" s="107"/>
    </row>
    <row r="7" spans="1:7" ht="15" customHeight="1">
      <c r="A7" s="2"/>
      <c r="B7" s="2"/>
      <c r="C7" s="2"/>
      <c r="D7" s="2"/>
      <c r="E7" s="2"/>
      <c r="F7" s="2"/>
      <c r="G7" s="107"/>
    </row>
    <row r="8" spans="1:7" ht="15" customHeight="1">
      <c r="A8" s="2"/>
      <c r="B8" s="3"/>
      <c r="C8" s="4"/>
      <c r="D8" s="2"/>
      <c r="E8" s="4"/>
      <c r="F8" s="4"/>
      <c r="G8" s="108"/>
    </row>
    <row r="9" spans="1:7" ht="12" customHeight="1">
      <c r="A9" s="5"/>
      <c r="B9" s="6" t="s">
        <v>0</v>
      </c>
      <c r="C9" s="7" t="s">
        <v>72</v>
      </c>
      <c r="D9" s="8"/>
      <c r="E9" s="931" t="s">
        <v>77</v>
      </c>
      <c r="F9" s="932"/>
      <c r="G9" s="148">
        <v>600</v>
      </c>
    </row>
    <row r="10" spans="1:7" ht="18" customHeight="1">
      <c r="A10" s="5"/>
      <c r="B10" s="9" t="s">
        <v>1</v>
      </c>
      <c r="C10" s="122" t="s">
        <v>73</v>
      </c>
      <c r="D10" s="10"/>
      <c r="E10" s="933" t="s">
        <v>2</v>
      </c>
      <c r="F10" s="934"/>
      <c r="G10" s="11" t="s">
        <v>78</v>
      </c>
    </row>
    <row r="11" spans="1:7" ht="18" customHeight="1">
      <c r="A11" s="5"/>
      <c r="B11" s="9" t="s">
        <v>3</v>
      </c>
      <c r="C11" s="11" t="s">
        <v>58</v>
      </c>
      <c r="D11" s="10"/>
      <c r="E11" s="933" t="s">
        <v>67</v>
      </c>
      <c r="F11" s="934"/>
      <c r="G11" s="109">
        <v>5000</v>
      </c>
    </row>
    <row r="12" spans="1:7" ht="11.25" customHeight="1">
      <c r="A12" s="5"/>
      <c r="B12" s="9" t="s">
        <v>4</v>
      </c>
      <c r="C12" s="12" t="s">
        <v>74</v>
      </c>
      <c r="D12" s="10"/>
      <c r="E12" s="13" t="s">
        <v>5</v>
      </c>
      <c r="F12" s="14"/>
      <c r="G12" s="98">
        <f>G9*G11</f>
        <v>3000000</v>
      </c>
    </row>
    <row r="13" spans="1:7" ht="11.25" customHeight="1">
      <c r="A13" s="5"/>
      <c r="B13" s="9" t="s">
        <v>6</v>
      </c>
      <c r="C13" s="11" t="s">
        <v>75</v>
      </c>
      <c r="D13" s="10"/>
      <c r="E13" s="933" t="s">
        <v>7</v>
      </c>
      <c r="F13" s="934"/>
      <c r="G13" s="11" t="s">
        <v>79</v>
      </c>
    </row>
    <row r="14" spans="1:7" ht="13.5" customHeight="1">
      <c r="A14" s="5"/>
      <c r="B14" s="9" t="s">
        <v>8</v>
      </c>
      <c r="C14" s="11" t="s">
        <v>75</v>
      </c>
      <c r="D14" s="10"/>
      <c r="E14" s="933" t="s">
        <v>9</v>
      </c>
      <c r="F14" s="934"/>
      <c r="G14" s="11" t="s">
        <v>59</v>
      </c>
    </row>
    <row r="15" spans="1:7" ht="25.5" customHeight="1">
      <c r="A15" s="5"/>
      <c r="B15" s="9" t="s">
        <v>10</v>
      </c>
      <c r="C15" s="147" t="s">
        <v>76</v>
      </c>
      <c r="D15" s="10"/>
      <c r="E15" s="935" t="s">
        <v>11</v>
      </c>
      <c r="F15" s="936"/>
      <c r="G15" s="12" t="s">
        <v>80</v>
      </c>
    </row>
    <row r="16" spans="1:7" ht="12" customHeight="1">
      <c r="A16" s="2"/>
      <c r="B16" s="15"/>
      <c r="C16" s="16"/>
      <c r="D16" s="17"/>
      <c r="E16" s="18"/>
      <c r="F16" s="18"/>
      <c r="G16" s="110"/>
    </row>
    <row r="17" spans="1:7" ht="12" customHeight="1">
      <c r="A17" s="19"/>
      <c r="B17" s="937" t="s">
        <v>12</v>
      </c>
      <c r="C17" s="938"/>
      <c r="D17" s="938"/>
      <c r="E17" s="938"/>
      <c r="F17" s="938"/>
      <c r="G17" s="938"/>
    </row>
    <row r="18" spans="1:7" ht="12" customHeight="1">
      <c r="A18" s="2"/>
      <c r="B18" s="20"/>
      <c r="C18" s="21"/>
      <c r="D18" s="21"/>
      <c r="E18" s="21"/>
      <c r="F18" s="22"/>
      <c r="G18" s="111"/>
    </row>
    <row r="19" spans="1:7" ht="12" customHeight="1">
      <c r="A19" s="5"/>
      <c r="B19" s="23" t="s">
        <v>13</v>
      </c>
      <c r="C19" s="24"/>
      <c r="D19" s="25"/>
      <c r="E19" s="25"/>
      <c r="F19" s="25"/>
      <c r="G19" s="112"/>
    </row>
    <row r="20" spans="1:7" ht="24" customHeight="1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>
      <c r="A21" s="19"/>
      <c r="B21" s="151" t="s">
        <v>81</v>
      </c>
      <c r="C21" s="27" t="s">
        <v>20</v>
      </c>
      <c r="D21" s="99">
        <v>9</v>
      </c>
      <c r="E21" s="27" t="s">
        <v>71</v>
      </c>
      <c r="F21" s="137">
        <v>20000</v>
      </c>
      <c r="G21" s="137">
        <f>D21*F21</f>
        <v>180000</v>
      </c>
    </row>
    <row r="22" spans="1:7" ht="12.75" customHeight="1">
      <c r="A22" s="19"/>
      <c r="B22" s="151" t="s">
        <v>82</v>
      </c>
      <c r="C22" s="27" t="s">
        <v>20</v>
      </c>
      <c r="D22" s="99">
        <v>2</v>
      </c>
      <c r="E22" s="27" t="s">
        <v>106</v>
      </c>
      <c r="F22" s="137">
        <v>20000</v>
      </c>
      <c r="G22" s="137">
        <f t="shared" ref="G22:G23" si="0">D22*F22</f>
        <v>40000</v>
      </c>
    </row>
    <row r="23" spans="1:7" ht="12.75" customHeight="1">
      <c r="A23" s="19"/>
      <c r="B23" s="151" t="s">
        <v>83</v>
      </c>
      <c r="C23" s="27" t="s">
        <v>20</v>
      </c>
      <c r="D23" s="144">
        <v>5</v>
      </c>
      <c r="E23" s="27" t="s">
        <v>84</v>
      </c>
      <c r="F23" s="137">
        <v>20000</v>
      </c>
      <c r="G23" s="137">
        <f t="shared" si="0"/>
        <v>100000</v>
      </c>
    </row>
    <row r="24" spans="1:7" ht="12.75" customHeight="1">
      <c r="A24" s="19"/>
      <c r="B24" s="28" t="s">
        <v>21</v>
      </c>
      <c r="C24" s="29"/>
      <c r="D24" s="29"/>
      <c r="E24" s="29"/>
      <c r="F24" s="30"/>
      <c r="G24" s="138">
        <v>320000</v>
      </c>
    </row>
    <row r="25" spans="1:7" ht="12" customHeight="1">
      <c r="A25" s="2"/>
      <c r="B25" s="20"/>
      <c r="C25" s="22"/>
      <c r="D25" s="22"/>
      <c r="E25" s="22"/>
      <c r="F25" s="31"/>
      <c r="G25" s="113"/>
    </row>
    <row r="26" spans="1:7" ht="12" customHeight="1">
      <c r="A26" s="5"/>
      <c r="B26" s="32" t="s">
        <v>22</v>
      </c>
      <c r="C26" s="33"/>
      <c r="D26" s="34"/>
      <c r="E26" s="34"/>
      <c r="F26" s="35"/>
      <c r="G26" s="114"/>
    </row>
    <row r="27" spans="1:7" ht="24" customHeight="1">
      <c r="A27" s="5"/>
      <c r="B27" s="36" t="s">
        <v>14</v>
      </c>
      <c r="C27" s="37" t="s">
        <v>15</v>
      </c>
      <c r="D27" s="37" t="s">
        <v>16</v>
      </c>
      <c r="E27" s="36" t="s">
        <v>60</v>
      </c>
      <c r="F27" s="37" t="s">
        <v>18</v>
      </c>
      <c r="G27" s="36" t="s">
        <v>19</v>
      </c>
    </row>
    <row r="28" spans="1:7" ht="12" customHeight="1">
      <c r="A28" s="5"/>
      <c r="B28" s="38"/>
      <c r="C28" s="39" t="s">
        <v>60</v>
      </c>
      <c r="D28" s="39" t="s">
        <v>60</v>
      </c>
      <c r="E28" s="39" t="s">
        <v>60</v>
      </c>
      <c r="F28" s="97" t="s">
        <v>60</v>
      </c>
      <c r="G28" s="140"/>
    </row>
    <row r="29" spans="1:7" ht="12" customHeight="1">
      <c r="A29" s="5"/>
      <c r="B29" s="40" t="s">
        <v>23</v>
      </c>
      <c r="C29" s="41"/>
      <c r="D29" s="41"/>
      <c r="E29" s="41"/>
      <c r="F29" s="42"/>
      <c r="G29" s="141"/>
    </row>
    <row r="30" spans="1:7" ht="12" customHeight="1">
      <c r="A30" s="2"/>
      <c r="B30" s="43"/>
      <c r="C30" s="44"/>
      <c r="D30" s="44"/>
      <c r="E30" s="44"/>
      <c r="F30" s="45"/>
      <c r="G30" s="115"/>
    </row>
    <row r="31" spans="1:7" ht="12" customHeight="1">
      <c r="A31" s="5"/>
      <c r="B31" s="32" t="s">
        <v>24</v>
      </c>
      <c r="C31" s="33"/>
      <c r="D31" s="34"/>
      <c r="E31" s="34"/>
      <c r="F31" s="35"/>
      <c r="G31" s="114"/>
    </row>
    <row r="32" spans="1:7" ht="24" customHeight="1">
      <c r="A32" s="5"/>
      <c r="B32" s="46" t="s">
        <v>14</v>
      </c>
      <c r="C32" s="46" t="s">
        <v>15</v>
      </c>
      <c r="D32" s="46" t="s">
        <v>16</v>
      </c>
      <c r="E32" s="46" t="s">
        <v>17</v>
      </c>
      <c r="F32" s="47" t="s">
        <v>18</v>
      </c>
      <c r="G32" s="46" t="s">
        <v>19</v>
      </c>
    </row>
    <row r="33" spans="1:11" ht="12.75" customHeight="1">
      <c r="A33" s="19"/>
      <c r="B33" s="151" t="s">
        <v>85</v>
      </c>
      <c r="C33" s="27" t="s">
        <v>25</v>
      </c>
      <c r="D33" s="99">
        <v>1</v>
      </c>
      <c r="E33" s="27" t="s">
        <v>94</v>
      </c>
      <c r="F33" s="137">
        <v>140000</v>
      </c>
      <c r="G33" s="137">
        <f>D33*F33</f>
        <v>140000</v>
      </c>
    </row>
    <row r="34" spans="1:11" ht="12.75" customHeight="1">
      <c r="A34" s="19"/>
      <c r="B34" s="151" t="s">
        <v>86</v>
      </c>
      <c r="C34" s="27" t="s">
        <v>25</v>
      </c>
      <c r="D34" s="99">
        <v>0.2</v>
      </c>
      <c r="E34" s="27" t="s">
        <v>94</v>
      </c>
      <c r="F34" s="137">
        <v>150000</v>
      </c>
      <c r="G34" s="137">
        <f t="shared" ref="G34:G36" si="1">D34*F34</f>
        <v>30000</v>
      </c>
    </row>
    <row r="35" spans="1:11" ht="12.75" customHeight="1">
      <c r="A35" s="19"/>
      <c r="B35" s="151" t="s">
        <v>87</v>
      </c>
      <c r="C35" s="27" t="s">
        <v>25</v>
      </c>
      <c r="D35" s="99">
        <v>0.5</v>
      </c>
      <c r="E35" s="27" t="s">
        <v>94</v>
      </c>
      <c r="F35" s="137">
        <v>40000</v>
      </c>
      <c r="G35" s="137">
        <f t="shared" si="1"/>
        <v>20000</v>
      </c>
    </row>
    <row r="36" spans="1:11" ht="12.75" customHeight="1">
      <c r="A36" s="19"/>
      <c r="B36" s="151" t="s">
        <v>88</v>
      </c>
      <c r="C36" s="27" t="s">
        <v>25</v>
      </c>
      <c r="D36" s="99">
        <v>0.5</v>
      </c>
      <c r="E36" s="27" t="s">
        <v>94</v>
      </c>
      <c r="F36" s="137">
        <v>90000</v>
      </c>
      <c r="G36" s="137">
        <f t="shared" si="1"/>
        <v>45000</v>
      </c>
    </row>
    <row r="37" spans="1:11" ht="12.75" customHeight="1">
      <c r="A37" s="19"/>
      <c r="B37" s="151" t="s">
        <v>89</v>
      </c>
      <c r="C37" s="27" t="s">
        <v>25</v>
      </c>
      <c r="D37" s="99" t="s">
        <v>92</v>
      </c>
      <c r="E37" s="27" t="s">
        <v>95</v>
      </c>
      <c r="F37" s="137">
        <v>145000</v>
      </c>
      <c r="G37" s="137">
        <v>72500</v>
      </c>
    </row>
    <row r="38" spans="1:11" ht="12.75" customHeight="1">
      <c r="A38" s="19"/>
      <c r="B38" s="151" t="s">
        <v>90</v>
      </c>
      <c r="C38" s="27" t="s">
        <v>25</v>
      </c>
      <c r="D38" s="99" t="s">
        <v>93</v>
      </c>
      <c r="E38" s="27" t="s">
        <v>95</v>
      </c>
      <c r="F38" s="137">
        <v>180000</v>
      </c>
      <c r="G38" s="137">
        <v>108000</v>
      </c>
    </row>
    <row r="39" spans="1:11" ht="12.75" customHeight="1">
      <c r="A39" s="19"/>
      <c r="B39" s="151" t="s">
        <v>91</v>
      </c>
      <c r="C39" s="27" t="s">
        <v>25</v>
      </c>
      <c r="D39" s="99">
        <v>1</v>
      </c>
      <c r="E39" s="27" t="s">
        <v>95</v>
      </c>
      <c r="F39" s="137">
        <v>830000</v>
      </c>
      <c r="G39" s="137">
        <v>830000</v>
      </c>
    </row>
    <row r="40" spans="1:11" ht="12.75" customHeight="1">
      <c r="A40" s="5"/>
      <c r="B40" s="48" t="s">
        <v>26</v>
      </c>
      <c r="C40" s="49"/>
      <c r="D40" s="49"/>
      <c r="E40" s="49"/>
      <c r="F40" s="49"/>
      <c r="G40" s="139">
        <v>1245000</v>
      </c>
    </row>
    <row r="41" spans="1:11" ht="12" customHeight="1">
      <c r="A41" s="2"/>
      <c r="B41" s="43"/>
      <c r="C41" s="44"/>
      <c r="D41" s="44"/>
      <c r="E41" s="44"/>
      <c r="F41" s="45"/>
      <c r="G41" s="115"/>
    </row>
    <row r="42" spans="1:11" ht="12" customHeight="1">
      <c r="A42" s="5"/>
      <c r="B42" s="32" t="s">
        <v>27</v>
      </c>
      <c r="C42" s="33"/>
      <c r="D42" s="34"/>
      <c r="E42" s="34"/>
      <c r="F42" s="35"/>
      <c r="G42" s="114"/>
    </row>
    <row r="43" spans="1:11" ht="24" customHeight="1">
      <c r="A43" s="5"/>
      <c r="B43" s="101" t="s">
        <v>28</v>
      </c>
      <c r="C43" s="101" t="s">
        <v>29</v>
      </c>
      <c r="D43" s="101" t="s">
        <v>30</v>
      </c>
      <c r="E43" s="101" t="s">
        <v>17</v>
      </c>
      <c r="F43" s="101" t="s">
        <v>18</v>
      </c>
      <c r="G43" s="116" t="s">
        <v>19</v>
      </c>
      <c r="K43" s="96"/>
    </row>
    <row r="44" spans="1:11" ht="12.75" customHeight="1">
      <c r="A44" s="60"/>
      <c r="B44" s="149" t="s">
        <v>96</v>
      </c>
      <c r="C44" s="105" t="s">
        <v>102</v>
      </c>
      <c r="D44" s="104">
        <v>25</v>
      </c>
      <c r="E44" s="105" t="s">
        <v>94</v>
      </c>
      <c r="F44" s="105">
        <v>11000</v>
      </c>
      <c r="G44" s="104">
        <f>D44*F44</f>
        <v>275000</v>
      </c>
      <c r="K44" s="96"/>
    </row>
    <row r="45" spans="1:11" ht="12.75" customHeight="1">
      <c r="A45" s="60"/>
      <c r="B45" s="150" t="s">
        <v>61</v>
      </c>
      <c r="C45" s="100"/>
      <c r="D45" s="103"/>
      <c r="E45" s="100"/>
      <c r="F45" s="104"/>
      <c r="G45" s="104" t="s">
        <v>60</v>
      </c>
    </row>
    <row r="46" spans="1:11" ht="12.75" customHeight="1">
      <c r="A46" s="60"/>
      <c r="B46" s="106" t="s">
        <v>97</v>
      </c>
      <c r="C46" s="102" t="s">
        <v>63</v>
      </c>
      <c r="D46" s="102">
        <v>150</v>
      </c>
      <c r="E46" s="102" t="s">
        <v>94</v>
      </c>
      <c r="F46" s="104">
        <v>790</v>
      </c>
      <c r="G46" s="104">
        <f t="shared" ref="G46:G53" si="2">D46*F46</f>
        <v>118500</v>
      </c>
    </row>
    <row r="47" spans="1:11" ht="12.75" customHeight="1">
      <c r="A47" s="60"/>
      <c r="B47" s="106" t="s">
        <v>64</v>
      </c>
      <c r="C47" s="100" t="s">
        <v>63</v>
      </c>
      <c r="D47" s="103">
        <v>250</v>
      </c>
      <c r="E47" s="100" t="s">
        <v>94</v>
      </c>
      <c r="F47" s="104">
        <v>850</v>
      </c>
      <c r="G47" s="104">
        <f t="shared" si="2"/>
        <v>212500</v>
      </c>
    </row>
    <row r="48" spans="1:11" ht="12.75" customHeight="1">
      <c r="A48" s="60"/>
      <c r="B48" s="152" t="s">
        <v>62</v>
      </c>
      <c r="C48" s="100"/>
      <c r="D48" s="103"/>
      <c r="E48" s="100"/>
      <c r="F48" s="104"/>
      <c r="G48" s="104">
        <f t="shared" si="2"/>
        <v>0</v>
      </c>
    </row>
    <row r="49" spans="1:9" ht="12.75" customHeight="1">
      <c r="A49" s="60"/>
      <c r="B49" s="106" t="s">
        <v>65</v>
      </c>
      <c r="C49" s="102" t="s">
        <v>103</v>
      </c>
      <c r="D49" s="102">
        <v>1</v>
      </c>
      <c r="E49" s="102" t="s">
        <v>104</v>
      </c>
      <c r="F49" s="104">
        <v>35000</v>
      </c>
      <c r="G49" s="104">
        <f t="shared" si="2"/>
        <v>35000</v>
      </c>
    </row>
    <row r="50" spans="1:9" ht="12.75" customHeight="1">
      <c r="A50" s="60"/>
      <c r="B50" s="150" t="s">
        <v>98</v>
      </c>
      <c r="C50" s="100"/>
      <c r="D50" s="103"/>
      <c r="E50" s="100"/>
      <c r="F50" s="104"/>
      <c r="G50" s="104" t="s">
        <v>60</v>
      </c>
    </row>
    <row r="51" spans="1:9" ht="12.75" customHeight="1">
      <c r="A51" s="60"/>
      <c r="B51" s="106" t="s">
        <v>99</v>
      </c>
      <c r="C51" s="100" t="s">
        <v>103</v>
      </c>
      <c r="D51" s="103">
        <v>1</v>
      </c>
      <c r="E51" s="100" t="s">
        <v>105</v>
      </c>
      <c r="F51" s="104">
        <v>92000</v>
      </c>
      <c r="G51" s="104">
        <f t="shared" si="2"/>
        <v>92000</v>
      </c>
    </row>
    <row r="52" spans="1:9" ht="12.75" customHeight="1">
      <c r="A52" s="60"/>
      <c r="B52" s="106" t="s">
        <v>100</v>
      </c>
      <c r="C52" s="102" t="s">
        <v>66</v>
      </c>
      <c r="D52" s="102">
        <v>2</v>
      </c>
      <c r="E52" s="102" t="s">
        <v>104</v>
      </c>
      <c r="F52" s="104">
        <v>4500</v>
      </c>
      <c r="G52" s="104">
        <f t="shared" si="2"/>
        <v>9000</v>
      </c>
    </row>
    <row r="53" spans="1:9" ht="12.75" customHeight="1">
      <c r="A53" s="60"/>
      <c r="B53" s="150" t="s">
        <v>101</v>
      </c>
      <c r="C53" s="100" t="s">
        <v>103</v>
      </c>
      <c r="D53" s="103">
        <v>2</v>
      </c>
      <c r="E53" s="100" t="s">
        <v>104</v>
      </c>
      <c r="F53" s="104">
        <v>11000</v>
      </c>
      <c r="G53" s="104">
        <f t="shared" si="2"/>
        <v>22000</v>
      </c>
    </row>
    <row r="54" spans="1:9" ht="12.75" customHeight="1">
      <c r="A54" s="60"/>
      <c r="B54" s="106"/>
      <c r="C54" s="100"/>
      <c r="D54" s="103"/>
      <c r="E54" s="100"/>
      <c r="F54" s="104"/>
      <c r="G54" s="104"/>
    </row>
    <row r="55" spans="1:9" ht="12.75" customHeight="1">
      <c r="A55" s="60"/>
      <c r="B55" s="106"/>
      <c r="C55" s="100"/>
      <c r="D55" s="103"/>
      <c r="E55" s="100"/>
      <c r="F55" s="104"/>
      <c r="G55" s="104"/>
    </row>
    <row r="56" spans="1:9" ht="13.5" customHeight="1">
      <c r="A56" s="60"/>
      <c r="B56" s="132" t="s">
        <v>31</v>
      </c>
      <c r="C56" s="133"/>
      <c r="D56" s="133"/>
      <c r="E56" s="133"/>
      <c r="F56" s="134"/>
      <c r="G56" s="142">
        <f>G44+G46+G47+G48+G49+G51+G52+G54+G55</f>
        <v>742000</v>
      </c>
    </row>
    <row r="57" spans="1:9" ht="12" customHeight="1">
      <c r="A57" s="2"/>
      <c r="B57" s="127"/>
      <c r="C57" s="128"/>
      <c r="D57" s="128"/>
      <c r="E57" s="129"/>
      <c r="F57" s="130"/>
      <c r="G57" s="131"/>
    </row>
    <row r="58" spans="1:9" ht="12" customHeight="1">
      <c r="A58" s="5"/>
      <c r="B58" s="32" t="s">
        <v>32</v>
      </c>
      <c r="C58" s="33"/>
      <c r="D58" s="34"/>
      <c r="E58" s="34"/>
      <c r="F58" s="35"/>
      <c r="G58" s="114"/>
    </row>
    <row r="59" spans="1:9" ht="24" customHeight="1">
      <c r="A59" s="5"/>
      <c r="B59" s="124" t="s">
        <v>33</v>
      </c>
      <c r="C59" s="101" t="s">
        <v>29</v>
      </c>
      <c r="D59" s="101" t="s">
        <v>30</v>
      </c>
      <c r="E59" s="124" t="s">
        <v>17</v>
      </c>
      <c r="F59" s="101" t="s">
        <v>18</v>
      </c>
      <c r="G59" s="124" t="s">
        <v>19</v>
      </c>
    </row>
    <row r="60" spans="1:9" ht="16.5" customHeight="1">
      <c r="A60" s="60"/>
      <c r="B60" s="125" t="s">
        <v>60</v>
      </c>
      <c r="C60" s="126" t="s">
        <v>60</v>
      </c>
      <c r="D60" s="126" t="s">
        <v>60</v>
      </c>
      <c r="E60" s="100" t="s">
        <v>60</v>
      </c>
      <c r="F60" s="104" t="s">
        <v>60</v>
      </c>
      <c r="G60" s="104"/>
    </row>
    <row r="61" spans="1:9" ht="13.5" customHeight="1">
      <c r="A61" s="5"/>
      <c r="B61" s="50" t="s">
        <v>34</v>
      </c>
      <c r="C61" s="51"/>
      <c r="D61" s="51"/>
      <c r="E61" s="123"/>
      <c r="F61" s="52"/>
      <c r="G61" s="143"/>
      <c r="I61" s="135"/>
    </row>
    <row r="62" spans="1:9" ht="12" customHeight="1">
      <c r="A62" s="2"/>
      <c r="B62" s="63"/>
      <c r="C62" s="63"/>
      <c r="D62" s="63"/>
      <c r="E62" s="63"/>
      <c r="F62" s="64"/>
      <c r="G62" s="117"/>
    </row>
    <row r="63" spans="1:9" ht="12" customHeight="1">
      <c r="A63" s="60"/>
      <c r="B63" s="65" t="s">
        <v>35</v>
      </c>
      <c r="C63" s="66"/>
      <c r="D63" s="66"/>
      <c r="E63" s="66"/>
      <c r="F63" s="66"/>
      <c r="G63" s="67">
        <f>G24+G29+G40+G56+G61</f>
        <v>2307000</v>
      </c>
    </row>
    <row r="64" spans="1:9" ht="12" customHeight="1">
      <c r="A64" s="60"/>
      <c r="B64" s="68" t="s">
        <v>36</v>
      </c>
      <c r="C64" s="54"/>
      <c r="D64" s="54"/>
      <c r="E64" s="54"/>
      <c r="F64" s="54"/>
      <c r="G64" s="69">
        <f>G63*0.05</f>
        <v>115350</v>
      </c>
    </row>
    <row r="65" spans="1:7" ht="12" customHeight="1">
      <c r="A65" s="60"/>
      <c r="B65" s="70" t="s">
        <v>37</v>
      </c>
      <c r="C65" s="53"/>
      <c r="D65" s="53"/>
      <c r="E65" s="53"/>
      <c r="F65" s="53"/>
      <c r="G65" s="71">
        <f>G64+G63</f>
        <v>2422350</v>
      </c>
    </row>
    <row r="66" spans="1:7" ht="12" customHeight="1">
      <c r="A66" s="60"/>
      <c r="B66" s="68" t="s">
        <v>38</v>
      </c>
      <c r="C66" s="54"/>
      <c r="D66" s="54"/>
      <c r="E66" s="54"/>
      <c r="F66" s="54"/>
      <c r="G66" s="69">
        <f>G12</f>
        <v>3000000</v>
      </c>
    </row>
    <row r="67" spans="1:7" ht="12" customHeight="1">
      <c r="A67" s="60"/>
      <c r="B67" s="72" t="s">
        <v>39</v>
      </c>
      <c r="C67" s="73"/>
      <c r="D67" s="73"/>
      <c r="E67" s="73"/>
      <c r="F67" s="73"/>
      <c r="G67" s="67">
        <f>G66-G65</f>
        <v>577650</v>
      </c>
    </row>
    <row r="68" spans="1:7" ht="12" customHeight="1">
      <c r="A68" s="60"/>
      <c r="B68" s="61" t="s">
        <v>40</v>
      </c>
      <c r="C68" s="62"/>
      <c r="D68" s="62"/>
      <c r="E68" s="62"/>
      <c r="F68" s="62"/>
      <c r="G68" s="118"/>
    </row>
    <row r="69" spans="1:7" ht="12.75" customHeight="1" thickBot="1">
      <c r="A69" s="60"/>
      <c r="B69" s="74"/>
      <c r="C69" s="62"/>
      <c r="D69" s="62"/>
      <c r="E69" s="62"/>
      <c r="F69" s="62"/>
      <c r="G69" s="118"/>
    </row>
    <row r="70" spans="1:7" ht="12" customHeight="1">
      <c r="A70" s="60"/>
      <c r="B70" s="85" t="s">
        <v>41</v>
      </c>
      <c r="C70" s="86"/>
      <c r="D70" s="86"/>
      <c r="E70" s="86"/>
      <c r="F70" s="87"/>
      <c r="G70" s="118"/>
    </row>
    <row r="71" spans="1:7" ht="12" customHeight="1">
      <c r="A71" s="60"/>
      <c r="B71" s="88" t="s">
        <v>42</v>
      </c>
      <c r="C71" s="59"/>
      <c r="D71" s="59"/>
      <c r="E71" s="59"/>
      <c r="F71" s="89"/>
      <c r="G71" s="118"/>
    </row>
    <row r="72" spans="1:7" ht="12" customHeight="1">
      <c r="A72" s="60"/>
      <c r="B72" s="88" t="s">
        <v>43</v>
      </c>
      <c r="C72" s="59"/>
      <c r="D72" s="59"/>
      <c r="E72" s="59"/>
      <c r="F72" s="89"/>
      <c r="G72" s="118"/>
    </row>
    <row r="73" spans="1:7" ht="12" customHeight="1">
      <c r="A73" s="60"/>
      <c r="B73" s="88" t="s">
        <v>44</v>
      </c>
      <c r="C73" s="59"/>
      <c r="D73" s="59"/>
      <c r="E73" s="59"/>
      <c r="F73" s="89"/>
      <c r="G73" s="118"/>
    </row>
    <row r="74" spans="1:7" ht="12" customHeight="1">
      <c r="A74" s="60"/>
      <c r="B74" s="88" t="s">
        <v>45</v>
      </c>
      <c r="C74" s="59"/>
      <c r="D74" s="59"/>
      <c r="E74" s="59"/>
      <c r="F74" s="89"/>
      <c r="G74" s="118"/>
    </row>
    <row r="75" spans="1:7" ht="12" customHeight="1">
      <c r="A75" s="60"/>
      <c r="B75" s="88" t="s">
        <v>46</v>
      </c>
      <c r="C75" s="59"/>
      <c r="D75" s="59"/>
      <c r="E75" s="59"/>
      <c r="F75" s="89"/>
      <c r="G75" s="118"/>
    </row>
    <row r="76" spans="1:7" ht="12.75" customHeight="1" thickBot="1">
      <c r="A76" s="60"/>
      <c r="B76" s="90" t="s">
        <v>47</v>
      </c>
      <c r="C76" s="91"/>
      <c r="D76" s="91"/>
      <c r="E76" s="91"/>
      <c r="F76" s="92"/>
      <c r="G76" s="118"/>
    </row>
    <row r="77" spans="1:7" ht="12.75" customHeight="1">
      <c r="A77" s="60"/>
      <c r="B77" s="83"/>
      <c r="C77" s="59"/>
      <c r="D77" s="59"/>
      <c r="E77" s="59"/>
      <c r="F77" s="59"/>
      <c r="G77" s="118"/>
    </row>
    <row r="78" spans="1:7" ht="15" customHeight="1" thickBot="1">
      <c r="A78" s="60"/>
      <c r="B78" s="942" t="s">
        <v>48</v>
      </c>
      <c r="C78" s="943"/>
      <c r="D78" s="82"/>
      <c r="E78" s="55"/>
      <c r="F78" s="55"/>
      <c r="G78" s="118"/>
    </row>
    <row r="79" spans="1:7" ht="12" customHeight="1">
      <c r="A79" s="60"/>
      <c r="B79" s="76" t="s">
        <v>33</v>
      </c>
      <c r="C79" s="145" t="s">
        <v>49</v>
      </c>
      <c r="D79" s="146" t="s">
        <v>50</v>
      </c>
      <c r="E79" s="55"/>
      <c r="F79" s="55"/>
      <c r="G79" s="118"/>
    </row>
    <row r="80" spans="1:7" ht="12" customHeight="1">
      <c r="A80" s="60"/>
      <c r="B80" s="77" t="s">
        <v>51</v>
      </c>
      <c r="C80" s="56">
        <f>G24</f>
        <v>320000</v>
      </c>
      <c r="D80" s="78">
        <f>(C80/C86)</f>
        <v>0.13210312300039218</v>
      </c>
      <c r="E80" s="55"/>
      <c r="F80" s="55"/>
      <c r="G80" s="118"/>
    </row>
    <row r="81" spans="1:7" ht="12" customHeight="1">
      <c r="A81" s="60"/>
      <c r="B81" s="77" t="s">
        <v>52</v>
      </c>
      <c r="C81" s="56">
        <f>G29</f>
        <v>0</v>
      </c>
      <c r="D81" s="78">
        <v>0</v>
      </c>
      <c r="E81" s="55"/>
      <c r="F81" s="55"/>
      <c r="G81" s="118"/>
    </row>
    <row r="82" spans="1:7" ht="12" customHeight="1">
      <c r="A82" s="60"/>
      <c r="B82" s="77" t="s">
        <v>53</v>
      </c>
      <c r="C82" s="56">
        <f>G40</f>
        <v>1245000</v>
      </c>
      <c r="D82" s="78">
        <f>(C82/C86)</f>
        <v>0.51396371292340082</v>
      </c>
      <c r="E82" s="55"/>
      <c r="F82" s="55"/>
      <c r="G82" s="118"/>
    </row>
    <row r="83" spans="1:7" ht="12" customHeight="1">
      <c r="A83" s="60"/>
      <c r="B83" s="77" t="s">
        <v>28</v>
      </c>
      <c r="C83" s="56">
        <f>G56</f>
        <v>742000</v>
      </c>
      <c r="D83" s="78">
        <f>(C83/C86)</f>
        <v>0.30631411645715939</v>
      </c>
      <c r="E83" s="55"/>
      <c r="F83" s="55"/>
      <c r="G83" s="118"/>
    </row>
    <row r="84" spans="1:7" ht="12" customHeight="1">
      <c r="A84" s="60"/>
      <c r="B84" s="77" t="s">
        <v>54</v>
      </c>
      <c r="C84" s="57">
        <f>G61</f>
        <v>0</v>
      </c>
      <c r="D84" s="78">
        <f>(C84/C86)</f>
        <v>0</v>
      </c>
      <c r="E84" s="58"/>
      <c r="F84" s="58"/>
      <c r="G84" s="118"/>
    </row>
    <row r="85" spans="1:7" ht="12" customHeight="1">
      <c r="A85" s="60"/>
      <c r="B85" s="77" t="s">
        <v>55</v>
      </c>
      <c r="C85" s="57">
        <f>G64</f>
        <v>115350</v>
      </c>
      <c r="D85" s="78">
        <f>(C85/C86)</f>
        <v>4.7619047619047616E-2</v>
      </c>
      <c r="E85" s="58"/>
      <c r="F85" s="58"/>
      <c r="G85" s="118"/>
    </row>
    <row r="86" spans="1:7" ht="12.75" customHeight="1" thickBot="1">
      <c r="A86" s="60"/>
      <c r="B86" s="79" t="s">
        <v>56</v>
      </c>
      <c r="C86" s="80">
        <f>SUM(C80:C85)</f>
        <v>2422350</v>
      </c>
      <c r="D86" s="81">
        <f>SUM(D80:D85)</f>
        <v>1</v>
      </c>
      <c r="E86" s="58"/>
      <c r="F86" s="58"/>
      <c r="G86" s="118"/>
    </row>
    <row r="87" spans="1:7" ht="12" customHeight="1">
      <c r="A87" s="60"/>
      <c r="B87" s="74"/>
      <c r="C87" s="62"/>
      <c r="D87" s="62"/>
      <c r="E87" s="62"/>
      <c r="F87" s="62"/>
      <c r="G87" s="118"/>
    </row>
    <row r="88" spans="1:7" ht="12.75" customHeight="1" thickBot="1">
      <c r="A88" s="60"/>
      <c r="B88" s="75"/>
      <c r="C88" s="62"/>
      <c r="D88" s="62"/>
      <c r="E88" s="62"/>
      <c r="F88" s="62"/>
      <c r="G88" s="118"/>
    </row>
    <row r="89" spans="1:7" ht="12" customHeight="1" thickBot="1">
      <c r="A89" s="60"/>
      <c r="B89" s="939" t="s">
        <v>70</v>
      </c>
      <c r="C89" s="940"/>
      <c r="D89" s="940"/>
      <c r="E89" s="941"/>
      <c r="F89" s="58"/>
      <c r="G89" s="118"/>
    </row>
    <row r="90" spans="1:7" ht="12" customHeight="1">
      <c r="A90" s="60"/>
      <c r="B90" s="94" t="s">
        <v>68</v>
      </c>
      <c r="C90" s="136"/>
      <c r="D90" s="136"/>
      <c r="E90" s="136"/>
      <c r="F90" s="93"/>
      <c r="G90" s="119"/>
    </row>
    <row r="91" spans="1:7" ht="12.75" customHeight="1" thickBot="1">
      <c r="A91" s="60"/>
      <c r="B91" s="79" t="s">
        <v>69</v>
      </c>
      <c r="C91" s="80"/>
      <c r="D91" s="80"/>
      <c r="E91" s="95"/>
      <c r="F91" s="93"/>
      <c r="G91" s="119"/>
    </row>
    <row r="92" spans="1:7" ht="15.6" customHeight="1">
      <c r="A92" s="60"/>
      <c r="B92" s="84" t="s">
        <v>57</v>
      </c>
      <c r="C92" s="59"/>
      <c r="D92" s="59"/>
      <c r="E92" s="59"/>
      <c r="F92" s="59"/>
      <c r="G92" s="120"/>
    </row>
  </sheetData>
  <mergeCells count="9">
    <mergeCell ref="E9:F9"/>
    <mergeCell ref="E14:F14"/>
    <mergeCell ref="E15:F15"/>
    <mergeCell ref="B17:G17"/>
    <mergeCell ref="B89:E89"/>
    <mergeCell ref="B78:C7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C12" sqref="C12"/>
    </sheetView>
  </sheetViews>
  <sheetFormatPr baseColWidth="10" defaultRowHeight="15"/>
  <cols>
    <col min="2" max="2" width="28.42578125" customWidth="1"/>
    <col min="3" max="3" width="22.7109375" customWidth="1"/>
    <col min="4" max="4" width="11.42578125" customWidth="1"/>
    <col min="6" max="6" width="19.42578125" customWidth="1"/>
    <col min="8" max="8" width="28.85546875" customWidth="1"/>
  </cols>
  <sheetData>
    <row r="1" spans="1:8">
      <c r="A1" s="696"/>
      <c r="B1" s="697"/>
      <c r="C1" s="696"/>
      <c r="D1" s="696"/>
      <c r="E1" s="696"/>
      <c r="F1" s="696"/>
      <c r="G1" s="696"/>
      <c r="H1" s="696"/>
    </row>
    <row r="2" spans="1:8">
      <c r="A2" s="696"/>
      <c r="B2" s="697"/>
      <c r="C2" s="696"/>
      <c r="D2" s="696"/>
      <c r="E2" s="696"/>
      <c r="F2" s="696"/>
      <c r="G2" s="696"/>
      <c r="H2" s="696"/>
    </row>
    <row r="3" spans="1:8">
      <c r="A3" s="696"/>
      <c r="B3" s="697"/>
      <c r="C3" s="696"/>
      <c r="D3" s="696"/>
      <c r="E3" s="696"/>
      <c r="F3" s="696"/>
      <c r="G3" s="696"/>
      <c r="H3" s="696"/>
    </row>
    <row r="4" spans="1:8">
      <c r="A4" s="696"/>
      <c r="B4" s="697"/>
      <c r="C4" s="696"/>
      <c r="D4" s="696"/>
      <c r="E4" s="696"/>
      <c r="F4" s="696"/>
      <c r="G4" s="696"/>
      <c r="H4" s="696"/>
    </row>
    <row r="5" spans="1:8">
      <c r="A5" s="696"/>
      <c r="B5" s="697"/>
      <c r="C5" s="696"/>
      <c r="D5" s="696"/>
      <c r="E5" s="696"/>
      <c r="F5" s="696"/>
      <c r="G5" s="696"/>
      <c r="H5" s="696"/>
    </row>
    <row r="6" spans="1:8">
      <c r="A6" s="696"/>
      <c r="B6" s="697"/>
      <c r="C6" s="696"/>
      <c r="D6" s="696"/>
      <c r="E6" s="696"/>
      <c r="F6" s="696"/>
      <c r="G6" s="696"/>
      <c r="H6" s="696"/>
    </row>
    <row r="7" spans="1:8">
      <c r="A7" s="696"/>
      <c r="B7" s="697"/>
      <c r="C7" s="696"/>
      <c r="D7" s="696"/>
      <c r="E7" s="696"/>
      <c r="F7" s="696"/>
      <c r="G7" s="696"/>
      <c r="H7" s="696"/>
    </row>
    <row r="8" spans="1:8">
      <c r="A8" s="696"/>
      <c r="B8" s="697"/>
      <c r="C8" s="696"/>
      <c r="D8" s="696"/>
      <c r="E8" s="696"/>
      <c r="F8" s="696"/>
      <c r="G8" s="696"/>
      <c r="H8" s="696"/>
    </row>
    <row r="9" spans="1:8">
      <c r="A9" s="696"/>
      <c r="B9" s="697"/>
      <c r="C9" s="697"/>
      <c r="D9" s="697"/>
      <c r="E9" s="697"/>
      <c r="F9" s="697"/>
      <c r="G9" s="697"/>
      <c r="H9" s="696"/>
    </row>
    <row r="10" spans="1:8">
      <c r="A10" s="696"/>
      <c r="B10" s="788" t="s">
        <v>0</v>
      </c>
      <c r="C10" s="698" t="s">
        <v>539</v>
      </c>
      <c r="D10" s="789"/>
      <c r="E10" s="998" t="s">
        <v>540</v>
      </c>
      <c r="F10" s="999"/>
      <c r="G10" s="699">
        <v>14000</v>
      </c>
      <c r="H10" s="696"/>
    </row>
    <row r="11" spans="1:8">
      <c r="A11" s="696"/>
      <c r="B11" s="790" t="s">
        <v>1</v>
      </c>
      <c r="C11" s="700" t="s">
        <v>187</v>
      </c>
      <c r="D11" s="789"/>
      <c r="E11" s="1000" t="s">
        <v>2</v>
      </c>
      <c r="F11" s="1001"/>
      <c r="G11" s="701" t="s">
        <v>541</v>
      </c>
      <c r="H11" s="696"/>
    </row>
    <row r="12" spans="1:8">
      <c r="A12" s="696"/>
      <c r="B12" s="790" t="s">
        <v>3</v>
      </c>
      <c r="C12" s="700" t="s">
        <v>119</v>
      </c>
      <c r="D12" s="789"/>
      <c r="E12" s="1000" t="s">
        <v>180</v>
      </c>
      <c r="F12" s="1001"/>
      <c r="G12" s="702">
        <v>205</v>
      </c>
      <c r="H12" s="696"/>
    </row>
    <row r="13" spans="1:8">
      <c r="A13" s="696"/>
      <c r="B13" s="790" t="s">
        <v>4</v>
      </c>
      <c r="C13" s="700" t="s">
        <v>121</v>
      </c>
      <c r="D13" s="789"/>
      <c r="E13" s="791" t="s">
        <v>5</v>
      </c>
      <c r="F13" s="789"/>
      <c r="G13" s="699">
        <f>(G10*G12)</f>
        <v>2870000</v>
      </c>
      <c r="H13" s="696"/>
    </row>
    <row r="14" spans="1:8">
      <c r="A14" s="696"/>
      <c r="B14" s="790" t="s">
        <v>6</v>
      </c>
      <c r="C14" s="700" t="s">
        <v>542</v>
      </c>
      <c r="D14" s="789"/>
      <c r="E14" s="1000" t="s">
        <v>7</v>
      </c>
      <c r="F14" s="1001"/>
      <c r="G14" s="703" t="s">
        <v>543</v>
      </c>
      <c r="H14" s="696"/>
    </row>
    <row r="15" spans="1:8" ht="27">
      <c r="A15" s="696"/>
      <c r="B15" s="790" t="s">
        <v>8</v>
      </c>
      <c r="C15" s="698" t="s">
        <v>544</v>
      </c>
      <c r="D15" s="789"/>
      <c r="E15" s="1000" t="s">
        <v>9</v>
      </c>
      <c r="F15" s="1001"/>
      <c r="G15" s="701" t="s">
        <v>149</v>
      </c>
      <c r="H15" s="696"/>
    </row>
    <row r="16" spans="1:8">
      <c r="A16" s="696"/>
      <c r="B16" s="790" t="s">
        <v>10</v>
      </c>
      <c r="C16" s="704">
        <v>44562</v>
      </c>
      <c r="D16" s="789"/>
      <c r="E16" s="1002" t="s">
        <v>11</v>
      </c>
      <c r="F16" s="1003"/>
      <c r="G16" s="703" t="s">
        <v>545</v>
      </c>
      <c r="H16" s="696"/>
    </row>
    <row r="17" spans="1:8">
      <c r="A17" s="696"/>
      <c r="B17" s="697"/>
      <c r="C17" s="697"/>
      <c r="D17" s="697"/>
      <c r="E17" s="697"/>
      <c r="F17" s="697"/>
      <c r="G17" s="697"/>
      <c r="H17" s="696"/>
    </row>
    <row r="18" spans="1:8">
      <c r="A18" s="696"/>
      <c r="B18" s="994" t="s">
        <v>12</v>
      </c>
      <c r="C18" s="995"/>
      <c r="D18" s="995"/>
      <c r="E18" s="995"/>
      <c r="F18" s="995"/>
      <c r="G18" s="995"/>
      <c r="H18" s="696"/>
    </row>
    <row r="19" spans="1:8">
      <c r="A19" s="696"/>
      <c r="B19" s="697"/>
      <c r="C19" s="697"/>
      <c r="D19" s="697"/>
      <c r="E19" s="697"/>
      <c r="F19" s="697"/>
      <c r="G19" s="697"/>
      <c r="H19" s="696"/>
    </row>
    <row r="20" spans="1:8">
      <c r="A20" s="696"/>
      <c r="B20" s="705" t="s">
        <v>13</v>
      </c>
      <c r="C20" s="697"/>
      <c r="D20" s="697"/>
      <c r="E20" s="697"/>
      <c r="F20" s="697"/>
      <c r="G20" s="697"/>
      <c r="H20" s="696"/>
    </row>
    <row r="21" spans="1:8">
      <c r="A21" s="696"/>
      <c r="B21" s="706" t="s">
        <v>14</v>
      </c>
      <c r="C21" s="706" t="s">
        <v>15</v>
      </c>
      <c r="D21" s="706" t="s">
        <v>16</v>
      </c>
      <c r="E21" s="706" t="s">
        <v>17</v>
      </c>
      <c r="F21" s="706" t="s">
        <v>18</v>
      </c>
      <c r="G21" s="706" t="s">
        <v>19</v>
      </c>
      <c r="H21" s="696"/>
    </row>
    <row r="22" spans="1:8">
      <c r="A22" s="696"/>
      <c r="B22" s="707" t="s">
        <v>546</v>
      </c>
      <c r="C22" s="708" t="s">
        <v>20</v>
      </c>
      <c r="D22" s="708">
        <v>1</v>
      </c>
      <c r="E22" s="708" t="s">
        <v>134</v>
      </c>
      <c r="F22" s="709">
        <v>20000</v>
      </c>
      <c r="G22" s="710">
        <f>(D22*F22)</f>
        <v>20000</v>
      </c>
      <c r="H22" s="696"/>
    </row>
    <row r="23" spans="1:8">
      <c r="A23" s="696"/>
      <c r="B23" s="711" t="s">
        <v>547</v>
      </c>
      <c r="C23" s="712" t="s">
        <v>20</v>
      </c>
      <c r="D23" s="712">
        <v>0.3</v>
      </c>
      <c r="E23" s="712" t="s">
        <v>246</v>
      </c>
      <c r="F23" s="713">
        <v>30000</v>
      </c>
      <c r="G23" s="710">
        <f>(D23*F23)</f>
        <v>9000</v>
      </c>
      <c r="H23" s="696"/>
    </row>
    <row r="24" spans="1:8">
      <c r="A24" s="696"/>
      <c r="B24" s="714" t="s">
        <v>548</v>
      </c>
      <c r="C24" s="708" t="s">
        <v>20</v>
      </c>
      <c r="D24" s="715">
        <v>9</v>
      </c>
      <c r="E24" s="708" t="s">
        <v>549</v>
      </c>
      <c r="F24" s="709">
        <v>20000</v>
      </c>
      <c r="G24" s="710">
        <f>(D24*F24)</f>
        <v>180000</v>
      </c>
      <c r="H24" s="696"/>
    </row>
    <row r="25" spans="1:8">
      <c r="A25" s="696"/>
      <c r="B25" s="716" t="s">
        <v>21</v>
      </c>
      <c r="C25" s="717"/>
      <c r="D25" s="717"/>
      <c r="E25" s="717"/>
      <c r="F25" s="718"/>
      <c r="G25" s="719">
        <f>SUM(G22:G24)</f>
        <v>209000</v>
      </c>
      <c r="H25" s="696"/>
    </row>
    <row r="26" spans="1:8">
      <c r="A26" s="696"/>
      <c r="B26" s="697"/>
      <c r="C26" s="697"/>
      <c r="D26" s="697"/>
      <c r="E26" s="697"/>
      <c r="F26" s="697"/>
      <c r="G26" s="697"/>
      <c r="H26" s="696"/>
    </row>
    <row r="27" spans="1:8">
      <c r="A27" s="696"/>
      <c r="B27" s="720" t="s">
        <v>22</v>
      </c>
      <c r="C27" s="697"/>
      <c r="D27" s="697"/>
      <c r="E27" s="697"/>
      <c r="F27" s="697"/>
      <c r="G27" s="697"/>
      <c r="H27" s="696"/>
    </row>
    <row r="28" spans="1:8">
      <c r="A28" s="696"/>
      <c r="B28" s="721" t="s">
        <v>14</v>
      </c>
      <c r="C28" s="722" t="s">
        <v>15</v>
      </c>
      <c r="D28" s="722" t="s">
        <v>16</v>
      </c>
      <c r="E28" s="721" t="s">
        <v>17</v>
      </c>
      <c r="F28" s="722" t="s">
        <v>18</v>
      </c>
      <c r="G28" s="721" t="s">
        <v>19</v>
      </c>
      <c r="H28" s="696"/>
    </row>
    <row r="29" spans="1:8">
      <c r="A29" s="696"/>
      <c r="B29" s="723" t="s">
        <v>550</v>
      </c>
      <c r="C29" s="724">
        <v>0</v>
      </c>
      <c r="D29" s="724">
        <v>0</v>
      </c>
      <c r="E29" s="724">
        <v>0</v>
      </c>
      <c r="F29" s="725">
        <v>0</v>
      </c>
      <c r="G29" s="725">
        <v>0</v>
      </c>
      <c r="H29" s="696"/>
    </row>
    <row r="30" spans="1:8">
      <c r="A30" s="696"/>
      <c r="B30" s="726" t="s">
        <v>23</v>
      </c>
      <c r="C30" s="727"/>
      <c r="D30" s="727"/>
      <c r="E30" s="727"/>
      <c r="F30" s="728"/>
      <c r="G30" s="729">
        <f>SUM(G29)</f>
        <v>0</v>
      </c>
      <c r="H30" s="696"/>
    </row>
    <row r="31" spans="1:8">
      <c r="A31" s="696"/>
      <c r="B31" s="697"/>
      <c r="C31" s="697"/>
      <c r="D31" s="697"/>
      <c r="E31" s="697"/>
      <c r="F31" s="697"/>
      <c r="G31" s="697"/>
      <c r="H31" s="696"/>
    </row>
    <row r="32" spans="1:8">
      <c r="A32" s="696"/>
      <c r="B32" s="720" t="s">
        <v>24</v>
      </c>
      <c r="C32" s="697"/>
      <c r="D32" s="697"/>
      <c r="E32" s="697"/>
      <c r="F32" s="697"/>
      <c r="G32" s="697"/>
      <c r="H32" s="696"/>
    </row>
    <row r="33" spans="1:8">
      <c r="A33" s="696"/>
      <c r="B33" s="721" t="s">
        <v>14</v>
      </c>
      <c r="C33" s="721" t="s">
        <v>15</v>
      </c>
      <c r="D33" s="721" t="s">
        <v>16</v>
      </c>
      <c r="E33" s="721" t="s">
        <v>17</v>
      </c>
      <c r="F33" s="722" t="s">
        <v>18</v>
      </c>
      <c r="G33" s="721" t="s">
        <v>19</v>
      </c>
      <c r="H33" s="696"/>
    </row>
    <row r="34" spans="1:8">
      <c r="A34" s="696"/>
      <c r="B34" s="707" t="s">
        <v>551</v>
      </c>
      <c r="C34" s="708" t="s">
        <v>25</v>
      </c>
      <c r="D34" s="708">
        <v>0.5</v>
      </c>
      <c r="E34" s="708" t="s">
        <v>300</v>
      </c>
      <c r="F34" s="709">
        <v>82500</v>
      </c>
      <c r="G34" s="709">
        <f t="shared" ref="G34:G45" si="0">(D34*F34)</f>
        <v>41250</v>
      </c>
      <c r="H34" s="696"/>
    </row>
    <row r="35" spans="1:8">
      <c r="A35" s="696"/>
      <c r="B35" s="707" t="s">
        <v>552</v>
      </c>
      <c r="C35" s="708" t="s">
        <v>25</v>
      </c>
      <c r="D35" s="708">
        <v>0.1</v>
      </c>
      <c r="E35" s="708" t="s">
        <v>300</v>
      </c>
      <c r="F35" s="709">
        <v>200000</v>
      </c>
      <c r="G35" s="709">
        <f t="shared" si="0"/>
        <v>20000</v>
      </c>
      <c r="H35" s="696"/>
    </row>
    <row r="36" spans="1:8">
      <c r="A36" s="696"/>
      <c r="B36" s="707" t="s">
        <v>553</v>
      </c>
      <c r="C36" s="708" t="s">
        <v>25</v>
      </c>
      <c r="D36" s="715">
        <v>0.3</v>
      </c>
      <c r="E36" s="708" t="s">
        <v>300</v>
      </c>
      <c r="F36" s="709">
        <v>150000</v>
      </c>
      <c r="G36" s="709">
        <f t="shared" si="0"/>
        <v>45000</v>
      </c>
      <c r="H36" s="696"/>
    </row>
    <row r="37" spans="1:8">
      <c r="A37" s="696"/>
      <c r="B37" s="707" t="s">
        <v>554</v>
      </c>
      <c r="C37" s="708" t="s">
        <v>25</v>
      </c>
      <c r="D37" s="715">
        <v>0.4</v>
      </c>
      <c r="E37" s="708" t="s">
        <v>555</v>
      </c>
      <c r="F37" s="709">
        <v>180000</v>
      </c>
      <c r="G37" s="709">
        <f t="shared" si="0"/>
        <v>72000</v>
      </c>
      <c r="H37" s="696"/>
    </row>
    <row r="38" spans="1:8">
      <c r="A38" s="696"/>
      <c r="B38" s="707" t="s">
        <v>553</v>
      </c>
      <c r="C38" s="708" t="s">
        <v>25</v>
      </c>
      <c r="D38" s="715">
        <v>0.4</v>
      </c>
      <c r="E38" s="708" t="s">
        <v>555</v>
      </c>
      <c r="F38" s="709">
        <v>150000</v>
      </c>
      <c r="G38" s="709">
        <f t="shared" si="0"/>
        <v>60000</v>
      </c>
      <c r="H38" s="696"/>
    </row>
    <row r="39" spans="1:8">
      <c r="A39" s="696"/>
      <c r="B39" s="707" t="s">
        <v>556</v>
      </c>
      <c r="C39" s="708" t="s">
        <v>25</v>
      </c>
      <c r="D39" s="715">
        <v>0.2</v>
      </c>
      <c r="E39" s="708" t="s">
        <v>557</v>
      </c>
      <c r="F39" s="709">
        <v>150000</v>
      </c>
      <c r="G39" s="709">
        <f t="shared" si="0"/>
        <v>30000</v>
      </c>
      <c r="H39" s="696"/>
    </row>
    <row r="40" spans="1:8">
      <c r="A40" s="696"/>
      <c r="B40" s="707" t="s">
        <v>558</v>
      </c>
      <c r="C40" s="708" t="s">
        <v>25</v>
      </c>
      <c r="D40" s="708">
        <v>0.1</v>
      </c>
      <c r="E40" s="708" t="s">
        <v>134</v>
      </c>
      <c r="F40" s="709">
        <v>150000</v>
      </c>
      <c r="G40" s="709">
        <f t="shared" si="0"/>
        <v>15000</v>
      </c>
      <c r="H40" s="696"/>
    </row>
    <row r="41" spans="1:8">
      <c r="A41" s="696"/>
      <c r="B41" s="707" t="s">
        <v>559</v>
      </c>
      <c r="C41" s="708" t="s">
        <v>25</v>
      </c>
      <c r="D41" s="730">
        <v>0.2</v>
      </c>
      <c r="E41" s="708" t="s">
        <v>134</v>
      </c>
      <c r="F41" s="709">
        <v>300000</v>
      </c>
      <c r="G41" s="709">
        <f t="shared" si="0"/>
        <v>60000</v>
      </c>
      <c r="H41" s="696"/>
    </row>
    <row r="42" spans="1:8">
      <c r="A42" s="696"/>
      <c r="B42" s="707" t="s">
        <v>198</v>
      </c>
      <c r="C42" s="708" t="s">
        <v>25</v>
      </c>
      <c r="D42" s="730">
        <v>0.1</v>
      </c>
      <c r="E42" s="708" t="s">
        <v>560</v>
      </c>
      <c r="F42" s="709">
        <v>250000</v>
      </c>
      <c r="G42" s="709">
        <f t="shared" si="0"/>
        <v>25000</v>
      </c>
      <c r="H42" s="696"/>
    </row>
    <row r="43" spans="1:8">
      <c r="A43" s="696"/>
      <c r="B43" s="714" t="s">
        <v>561</v>
      </c>
      <c r="C43" s="708" t="s">
        <v>25</v>
      </c>
      <c r="D43" s="730">
        <v>0.2</v>
      </c>
      <c r="E43" s="708" t="s">
        <v>134</v>
      </c>
      <c r="F43" s="709">
        <v>150000</v>
      </c>
      <c r="G43" s="710">
        <f t="shared" si="0"/>
        <v>30000</v>
      </c>
      <c r="H43" s="696"/>
    </row>
    <row r="44" spans="1:8">
      <c r="A44" s="696"/>
      <c r="B44" s="707" t="s">
        <v>562</v>
      </c>
      <c r="C44" s="708" t="s">
        <v>25</v>
      </c>
      <c r="D44" s="730">
        <v>0.2</v>
      </c>
      <c r="E44" s="708" t="s">
        <v>563</v>
      </c>
      <c r="F44" s="709">
        <v>200000</v>
      </c>
      <c r="G44" s="709">
        <f t="shared" si="0"/>
        <v>40000</v>
      </c>
      <c r="H44" s="696"/>
    </row>
    <row r="45" spans="1:8">
      <c r="A45" s="696"/>
      <c r="B45" s="707" t="s">
        <v>83</v>
      </c>
      <c r="C45" s="708" t="s">
        <v>25</v>
      </c>
      <c r="D45" s="730">
        <v>0.5</v>
      </c>
      <c r="E45" s="708" t="s">
        <v>564</v>
      </c>
      <c r="F45" s="709">
        <v>180000</v>
      </c>
      <c r="G45" s="709">
        <f t="shared" si="0"/>
        <v>90000</v>
      </c>
      <c r="H45" s="696"/>
    </row>
    <row r="46" spans="1:8">
      <c r="A46" s="696"/>
      <c r="B46" s="726" t="s">
        <v>26</v>
      </c>
      <c r="C46" s="727"/>
      <c r="D46" s="727"/>
      <c r="E46" s="727"/>
      <c r="F46" s="728"/>
      <c r="G46" s="729">
        <f>SUM(G34:G45)</f>
        <v>528250</v>
      </c>
      <c r="H46" s="696"/>
    </row>
    <row r="47" spans="1:8">
      <c r="A47" s="696"/>
      <c r="B47" s="697"/>
      <c r="C47" s="697"/>
      <c r="D47" s="697"/>
      <c r="E47" s="697"/>
      <c r="F47" s="697"/>
      <c r="G47" s="697"/>
      <c r="H47" s="696"/>
    </row>
    <row r="48" spans="1:8">
      <c r="A48" s="696"/>
      <c r="B48" s="720" t="s">
        <v>27</v>
      </c>
      <c r="C48" s="697"/>
      <c r="D48" s="697"/>
      <c r="E48" s="697"/>
      <c r="F48" s="697"/>
      <c r="G48" s="697"/>
      <c r="H48" s="696"/>
    </row>
    <row r="49" spans="1:8" ht="24">
      <c r="A49" s="696"/>
      <c r="B49" s="722" t="s">
        <v>28</v>
      </c>
      <c r="C49" s="722" t="s">
        <v>29</v>
      </c>
      <c r="D49" s="722" t="s">
        <v>30</v>
      </c>
      <c r="E49" s="722" t="s">
        <v>17</v>
      </c>
      <c r="F49" s="722" t="s">
        <v>18</v>
      </c>
      <c r="G49" s="722" t="s">
        <v>19</v>
      </c>
      <c r="H49" s="696"/>
    </row>
    <row r="50" spans="1:8">
      <c r="A50" s="696"/>
      <c r="B50" s="731" t="s">
        <v>311</v>
      </c>
      <c r="C50" s="732"/>
      <c r="D50" s="732"/>
      <c r="E50" s="732"/>
      <c r="F50" s="733"/>
      <c r="G50" s="734"/>
      <c r="H50" s="696"/>
    </row>
    <row r="51" spans="1:8">
      <c r="A51" s="696"/>
      <c r="B51" s="707" t="s">
        <v>312</v>
      </c>
      <c r="C51" s="708" t="s">
        <v>565</v>
      </c>
      <c r="D51" s="708">
        <v>2</v>
      </c>
      <c r="E51" s="708" t="s">
        <v>134</v>
      </c>
      <c r="F51" s="736">
        <v>125000</v>
      </c>
      <c r="G51" s="736">
        <f>F51*D51</f>
        <v>250000</v>
      </c>
      <c r="H51" s="696"/>
    </row>
    <row r="52" spans="1:8">
      <c r="A52" s="696"/>
      <c r="B52" s="735" t="s">
        <v>206</v>
      </c>
      <c r="C52" s="708"/>
      <c r="D52" s="708"/>
      <c r="E52" s="708"/>
      <c r="F52" s="736"/>
      <c r="G52" s="736"/>
      <c r="H52" s="696"/>
    </row>
    <row r="53" spans="1:8">
      <c r="A53" s="696"/>
      <c r="B53" s="707" t="s">
        <v>566</v>
      </c>
      <c r="C53" s="737" t="s">
        <v>63</v>
      </c>
      <c r="D53" s="708">
        <v>500</v>
      </c>
      <c r="E53" s="708" t="s">
        <v>224</v>
      </c>
      <c r="F53" s="736">
        <v>750</v>
      </c>
      <c r="G53" s="736">
        <f>F53*D53</f>
        <v>375000</v>
      </c>
      <c r="H53" s="696"/>
    </row>
    <row r="54" spans="1:8">
      <c r="A54" s="696"/>
      <c r="B54" s="707" t="s">
        <v>207</v>
      </c>
      <c r="C54" s="708" t="s">
        <v>63</v>
      </c>
      <c r="D54" s="708">
        <v>600</v>
      </c>
      <c r="E54" s="708" t="s">
        <v>134</v>
      </c>
      <c r="F54" s="736">
        <v>1250</v>
      </c>
      <c r="G54" s="736">
        <f>F54*D54</f>
        <v>750000</v>
      </c>
      <c r="H54" s="696"/>
    </row>
    <row r="55" spans="1:8">
      <c r="A55" s="696"/>
      <c r="B55" s="738" t="s">
        <v>233</v>
      </c>
      <c r="C55" s="708"/>
      <c r="D55" s="708"/>
      <c r="E55" s="708"/>
      <c r="F55" s="739"/>
      <c r="G55" s="739"/>
      <c r="H55" s="696"/>
    </row>
    <row r="56" spans="1:8">
      <c r="A56" s="696"/>
      <c r="B56" s="707" t="s">
        <v>567</v>
      </c>
      <c r="C56" s="708" t="s">
        <v>103</v>
      </c>
      <c r="D56" s="708">
        <v>4</v>
      </c>
      <c r="E56" s="708" t="s">
        <v>224</v>
      </c>
      <c r="F56" s="740">
        <v>10500</v>
      </c>
      <c r="G56" s="736">
        <f>F56*D56</f>
        <v>42000</v>
      </c>
      <c r="H56" s="696"/>
    </row>
    <row r="57" spans="1:8">
      <c r="A57" s="696"/>
      <c r="B57" s="707" t="s">
        <v>568</v>
      </c>
      <c r="C57" s="708" t="s">
        <v>569</v>
      </c>
      <c r="D57" s="708">
        <v>0.33</v>
      </c>
      <c r="E57" s="708" t="s">
        <v>560</v>
      </c>
      <c r="F57" s="740">
        <v>147000</v>
      </c>
      <c r="G57" s="740">
        <v>48510</v>
      </c>
      <c r="H57" s="696"/>
    </row>
    <row r="58" spans="1:8">
      <c r="A58" s="696"/>
      <c r="B58" s="707" t="s">
        <v>570</v>
      </c>
      <c r="C58" s="708" t="s">
        <v>571</v>
      </c>
      <c r="D58" s="708">
        <v>0.5</v>
      </c>
      <c r="E58" s="708" t="s">
        <v>115</v>
      </c>
      <c r="F58" s="740">
        <v>9870</v>
      </c>
      <c r="G58" s="740">
        <v>4935</v>
      </c>
      <c r="H58" s="696"/>
    </row>
    <row r="59" spans="1:8">
      <c r="A59" s="696"/>
      <c r="B59" s="707" t="s">
        <v>244</v>
      </c>
      <c r="C59" s="708"/>
      <c r="D59" s="708"/>
      <c r="E59" s="708"/>
      <c r="F59" s="739"/>
      <c r="G59" s="739"/>
      <c r="H59" s="696"/>
    </row>
    <row r="60" spans="1:8">
      <c r="A60" s="696"/>
      <c r="B60" s="707" t="s">
        <v>572</v>
      </c>
      <c r="C60" s="708" t="s">
        <v>103</v>
      </c>
      <c r="D60" s="708">
        <v>4</v>
      </c>
      <c r="E60" s="708" t="s">
        <v>573</v>
      </c>
      <c r="F60" s="740">
        <v>7270</v>
      </c>
      <c r="G60" s="740">
        <v>29080</v>
      </c>
      <c r="H60" s="696"/>
    </row>
    <row r="61" spans="1:8">
      <c r="A61" s="696"/>
      <c r="B61" s="726" t="s">
        <v>31</v>
      </c>
      <c r="C61" s="727"/>
      <c r="D61" s="727"/>
      <c r="E61" s="727"/>
      <c r="F61" s="728"/>
      <c r="G61" s="729">
        <f>SUM(G51:G60)</f>
        <v>1499525</v>
      </c>
      <c r="H61" s="696"/>
    </row>
    <row r="62" spans="1:8">
      <c r="A62" s="696"/>
      <c r="B62" s="697"/>
      <c r="C62" s="697"/>
      <c r="D62" s="697"/>
      <c r="E62" s="697"/>
      <c r="F62" s="697"/>
      <c r="G62" s="697"/>
      <c r="H62" s="696"/>
    </row>
    <row r="63" spans="1:8">
      <c r="A63" s="696"/>
      <c r="B63" s="792" t="s">
        <v>32</v>
      </c>
      <c r="C63" s="697"/>
      <c r="D63" s="697"/>
      <c r="E63" s="697"/>
      <c r="F63" s="697"/>
      <c r="G63" s="697"/>
      <c r="H63" s="696"/>
    </row>
    <row r="64" spans="1:8" ht="24">
      <c r="A64" s="696"/>
      <c r="B64" s="721" t="s">
        <v>33</v>
      </c>
      <c r="C64" s="722" t="s">
        <v>29</v>
      </c>
      <c r="D64" s="722" t="s">
        <v>30</v>
      </c>
      <c r="E64" s="721" t="s">
        <v>17</v>
      </c>
      <c r="F64" s="722" t="s">
        <v>18</v>
      </c>
      <c r="G64" s="721" t="s">
        <v>19</v>
      </c>
      <c r="H64" s="696"/>
    </row>
    <row r="65" spans="1:8">
      <c r="A65" s="696"/>
      <c r="B65" s="714" t="s">
        <v>574</v>
      </c>
      <c r="C65" s="715" t="s">
        <v>63</v>
      </c>
      <c r="D65" s="741">
        <v>14000</v>
      </c>
      <c r="E65" s="715" t="s">
        <v>149</v>
      </c>
      <c r="F65" s="742">
        <v>7</v>
      </c>
      <c r="G65" s="736">
        <f>F65*D65</f>
        <v>98000</v>
      </c>
      <c r="H65" s="696"/>
    </row>
    <row r="66" spans="1:8">
      <c r="A66" s="696"/>
      <c r="B66" s="726" t="s">
        <v>34</v>
      </c>
      <c r="C66" s="727"/>
      <c r="D66" s="727"/>
      <c r="E66" s="727"/>
      <c r="F66" s="728"/>
      <c r="G66" s="729">
        <f>SUM(G65:G65)</f>
        <v>98000</v>
      </c>
      <c r="H66" s="696"/>
    </row>
    <row r="67" spans="1:8">
      <c r="A67" s="696"/>
      <c r="B67" s="697"/>
      <c r="C67" s="697"/>
      <c r="D67" s="697"/>
      <c r="E67" s="697"/>
      <c r="F67" s="697"/>
      <c r="G67" s="697"/>
      <c r="H67" s="696"/>
    </row>
    <row r="68" spans="1:8">
      <c r="A68" s="696"/>
      <c r="B68" s="720" t="s">
        <v>35</v>
      </c>
      <c r="C68" s="743"/>
      <c r="D68" s="743"/>
      <c r="E68" s="743"/>
      <c r="F68" s="743"/>
      <c r="G68" s="744">
        <f>G25+G30+G46+G61+G66</f>
        <v>2334775</v>
      </c>
      <c r="H68" s="696"/>
    </row>
    <row r="69" spans="1:8">
      <c r="A69" s="696"/>
      <c r="B69" s="745" t="s">
        <v>36</v>
      </c>
      <c r="C69" s="746"/>
      <c r="D69" s="746"/>
      <c r="E69" s="746"/>
      <c r="F69" s="746"/>
      <c r="G69" s="747">
        <f>G68*0.05</f>
        <v>116738.75</v>
      </c>
      <c r="H69" s="696"/>
    </row>
    <row r="70" spans="1:8">
      <c r="A70" s="696"/>
      <c r="B70" s="720" t="s">
        <v>37</v>
      </c>
      <c r="C70" s="743"/>
      <c r="D70" s="743"/>
      <c r="E70" s="743"/>
      <c r="F70" s="743"/>
      <c r="G70" s="744">
        <f>G69+G68</f>
        <v>2451513.75</v>
      </c>
      <c r="H70" s="696"/>
    </row>
    <row r="71" spans="1:8">
      <c r="A71" s="696"/>
      <c r="B71" s="745" t="s">
        <v>38</v>
      </c>
      <c r="C71" s="746"/>
      <c r="D71" s="746"/>
      <c r="E71" s="746"/>
      <c r="F71" s="746"/>
      <c r="G71" s="747">
        <f>G13</f>
        <v>2870000</v>
      </c>
      <c r="H71" s="696"/>
    </row>
    <row r="72" spans="1:8">
      <c r="A72" s="696"/>
      <c r="B72" s="720" t="s">
        <v>39</v>
      </c>
      <c r="C72" s="743"/>
      <c r="D72" s="743"/>
      <c r="E72" s="743"/>
      <c r="F72" s="743"/>
      <c r="G72" s="744">
        <f>G71-G70</f>
        <v>418486.25</v>
      </c>
      <c r="H72" s="696"/>
    </row>
    <row r="73" spans="1:8">
      <c r="A73" s="696"/>
      <c r="B73" s="748" t="s">
        <v>575</v>
      </c>
      <c r="C73" s="749"/>
      <c r="D73" s="749"/>
      <c r="E73" s="749"/>
      <c r="F73" s="749"/>
      <c r="G73" s="750"/>
      <c r="H73" s="696"/>
    </row>
    <row r="74" spans="1:8" ht="15.75" thickBot="1">
      <c r="A74" s="696"/>
      <c r="B74" s="751"/>
      <c r="C74" s="749"/>
      <c r="D74" s="749"/>
      <c r="E74" s="749"/>
      <c r="F74" s="749"/>
      <c r="G74" s="750"/>
      <c r="H74" s="696"/>
    </row>
    <row r="75" spans="1:8">
      <c r="A75" s="696"/>
      <c r="B75" s="752" t="s">
        <v>576</v>
      </c>
      <c r="C75" s="753"/>
      <c r="D75" s="753"/>
      <c r="E75" s="753"/>
      <c r="F75" s="753"/>
      <c r="G75" s="754"/>
      <c r="H75" s="696"/>
    </row>
    <row r="76" spans="1:8">
      <c r="A76" s="696"/>
      <c r="B76" s="755" t="s">
        <v>42</v>
      </c>
      <c r="C76" s="756"/>
      <c r="D76" s="756"/>
      <c r="E76" s="756"/>
      <c r="F76" s="756"/>
      <c r="G76" s="757"/>
      <c r="H76" s="696"/>
    </row>
    <row r="77" spans="1:8">
      <c r="A77" s="696"/>
      <c r="B77" s="755" t="s">
        <v>43</v>
      </c>
      <c r="C77" s="756"/>
      <c r="D77" s="756"/>
      <c r="E77" s="756"/>
      <c r="F77" s="756"/>
      <c r="G77" s="757"/>
      <c r="H77" s="696"/>
    </row>
    <row r="78" spans="1:8">
      <c r="A78" s="696"/>
      <c r="B78" s="755" t="s">
        <v>577</v>
      </c>
      <c r="C78" s="756"/>
      <c r="D78" s="756"/>
      <c r="E78" s="756"/>
      <c r="F78" s="756"/>
      <c r="G78" s="757"/>
      <c r="H78" s="696"/>
    </row>
    <row r="79" spans="1:8">
      <c r="A79" s="696"/>
      <c r="B79" s="755" t="s">
        <v>45</v>
      </c>
      <c r="C79" s="756"/>
      <c r="D79" s="756"/>
      <c r="E79" s="756"/>
      <c r="F79" s="756"/>
      <c r="G79" s="757"/>
      <c r="H79" s="696"/>
    </row>
    <row r="80" spans="1:8">
      <c r="A80" s="696"/>
      <c r="B80" s="755" t="s">
        <v>46</v>
      </c>
      <c r="C80" s="756"/>
      <c r="D80" s="756"/>
      <c r="E80" s="756"/>
      <c r="F80" s="756"/>
      <c r="G80" s="757"/>
      <c r="H80" s="696"/>
    </row>
    <row r="81" spans="1:8" ht="15.75" thickBot="1">
      <c r="A81" s="696"/>
      <c r="B81" s="758" t="s">
        <v>47</v>
      </c>
      <c r="C81" s="759"/>
      <c r="D81" s="759"/>
      <c r="E81" s="759"/>
      <c r="F81" s="759"/>
      <c r="G81" s="760"/>
      <c r="H81" s="696"/>
    </row>
    <row r="82" spans="1:8">
      <c r="A82" s="696"/>
      <c r="B82" s="761"/>
      <c r="C82" s="756"/>
      <c r="D82" s="756"/>
      <c r="E82" s="756"/>
      <c r="F82" s="756"/>
      <c r="G82" s="750"/>
      <c r="H82" s="696"/>
    </row>
    <row r="83" spans="1:8" ht="15.75" thickBot="1">
      <c r="A83" s="696"/>
      <c r="B83" s="996" t="s">
        <v>48</v>
      </c>
      <c r="C83" s="997"/>
      <c r="D83" s="762"/>
      <c r="E83" s="763"/>
      <c r="F83" s="763"/>
      <c r="G83" s="750"/>
      <c r="H83" s="696"/>
    </row>
    <row r="84" spans="1:8">
      <c r="A84" s="696"/>
      <c r="B84" s="764" t="s">
        <v>33</v>
      </c>
      <c r="C84" s="765" t="s">
        <v>49</v>
      </c>
      <c r="D84" s="766" t="s">
        <v>50</v>
      </c>
      <c r="E84" s="763"/>
      <c r="F84" s="763"/>
      <c r="G84" s="750"/>
      <c r="H84" s="696"/>
    </row>
    <row r="85" spans="1:8">
      <c r="A85" s="696"/>
      <c r="B85" s="767" t="s">
        <v>51</v>
      </c>
      <c r="C85" s="768">
        <f>+G25</f>
        <v>209000</v>
      </c>
      <c r="D85" s="769">
        <f>(C85/C91)</f>
        <v>8.5253447997181334E-2</v>
      </c>
      <c r="E85" s="763"/>
      <c r="F85" s="763"/>
      <c r="G85" s="750"/>
      <c r="H85" s="696"/>
    </row>
    <row r="86" spans="1:8">
      <c r="A86" s="696"/>
      <c r="B86" s="767" t="s">
        <v>52</v>
      </c>
      <c r="C86" s="768">
        <f>+G30</f>
        <v>0</v>
      </c>
      <c r="D86" s="769">
        <v>0</v>
      </c>
      <c r="E86" s="763"/>
      <c r="F86" s="763"/>
      <c r="G86" s="750"/>
      <c r="H86" s="696"/>
    </row>
    <row r="87" spans="1:8">
      <c r="A87" s="696"/>
      <c r="B87" s="767" t="s">
        <v>53</v>
      </c>
      <c r="C87" s="768">
        <f>+G46</f>
        <v>528250</v>
      </c>
      <c r="D87" s="769">
        <f>(C87/C91)</f>
        <v>0.21547910959096192</v>
      </c>
      <c r="E87" s="763"/>
      <c r="F87" s="763"/>
      <c r="G87" s="750"/>
      <c r="H87" s="696"/>
    </row>
    <row r="88" spans="1:8">
      <c r="A88" s="696"/>
      <c r="B88" s="767" t="s">
        <v>28</v>
      </c>
      <c r="C88" s="768">
        <f>+G61</f>
        <v>1499525</v>
      </c>
      <c r="D88" s="769">
        <f>(C88/C91)</f>
        <v>0.61167309381805424</v>
      </c>
      <c r="E88" s="763"/>
      <c r="F88" s="763"/>
      <c r="G88" s="750"/>
      <c r="H88" s="696"/>
    </row>
    <row r="89" spans="1:8">
      <c r="A89" s="696"/>
      <c r="B89" s="767" t="s">
        <v>54</v>
      </c>
      <c r="C89" s="770">
        <f>+G66</f>
        <v>98000</v>
      </c>
      <c r="D89" s="769">
        <f>(C89/C91)</f>
        <v>3.9975300974754886E-2</v>
      </c>
      <c r="E89" s="771"/>
      <c r="F89" s="771"/>
      <c r="G89" s="750"/>
      <c r="H89" s="696"/>
    </row>
    <row r="90" spans="1:8">
      <c r="A90" s="696"/>
      <c r="B90" s="767" t="s">
        <v>55</v>
      </c>
      <c r="C90" s="770">
        <f>+G69</f>
        <v>116738.75</v>
      </c>
      <c r="D90" s="769">
        <f>(C90/C91)</f>
        <v>4.7619047619047616E-2</v>
      </c>
      <c r="E90" s="771"/>
      <c r="F90" s="771"/>
      <c r="G90" s="750"/>
      <c r="H90" s="696"/>
    </row>
    <row r="91" spans="1:8" ht="15.75" thickBot="1">
      <c r="A91" s="696"/>
      <c r="B91" s="772" t="s">
        <v>56</v>
      </c>
      <c r="C91" s="773">
        <f>SUM(C85:C90)</f>
        <v>2451513.75</v>
      </c>
      <c r="D91" s="774">
        <f>SUM(D85:D90)</f>
        <v>1</v>
      </c>
      <c r="E91" s="771"/>
      <c r="F91" s="771"/>
      <c r="G91" s="750"/>
      <c r="H91" s="696"/>
    </row>
    <row r="92" spans="1:8">
      <c r="A92" s="696"/>
      <c r="B92" s="751"/>
      <c r="C92" s="749"/>
      <c r="D92" s="749"/>
      <c r="E92" s="749"/>
      <c r="F92" s="749"/>
      <c r="G92" s="750"/>
      <c r="H92" s="696"/>
    </row>
    <row r="93" spans="1:8">
      <c r="A93" s="696"/>
      <c r="B93" s="775"/>
      <c r="C93" s="749"/>
      <c r="D93" s="749"/>
      <c r="E93" s="749"/>
      <c r="F93" s="749"/>
      <c r="G93" s="750"/>
      <c r="H93" s="696"/>
    </row>
    <row r="94" spans="1:8" ht="15.75" thickBot="1">
      <c r="A94" s="696"/>
      <c r="B94" s="776"/>
      <c r="C94" s="777" t="s">
        <v>578</v>
      </c>
      <c r="D94" s="778"/>
      <c r="E94" s="779"/>
      <c r="F94" s="780"/>
      <c r="G94" s="750"/>
      <c r="H94" s="696"/>
    </row>
    <row r="95" spans="1:8">
      <c r="A95" s="696"/>
      <c r="B95" s="781" t="s">
        <v>579</v>
      </c>
      <c r="C95" s="782">
        <v>14000</v>
      </c>
      <c r="D95" s="782">
        <v>14000</v>
      </c>
      <c r="E95" s="783">
        <v>14000</v>
      </c>
      <c r="F95" s="784"/>
      <c r="G95" s="785"/>
      <c r="H95" s="696"/>
    </row>
    <row r="96" spans="1:8" ht="15.75" thickBot="1">
      <c r="A96" s="696"/>
      <c r="B96" s="772" t="s">
        <v>580</v>
      </c>
      <c r="C96" s="773">
        <f>(G70/C95)</f>
        <v>175.108125</v>
      </c>
      <c r="D96" s="773">
        <f>(G70/D95)</f>
        <v>175.108125</v>
      </c>
      <c r="E96" s="786">
        <f>(G70/E95)</f>
        <v>175.108125</v>
      </c>
      <c r="F96" s="784"/>
      <c r="G96" s="785"/>
      <c r="H96" s="696"/>
    </row>
    <row r="97" spans="1:8">
      <c r="A97" s="696"/>
      <c r="B97" s="787" t="s">
        <v>57</v>
      </c>
      <c r="C97" s="756"/>
      <c r="D97" s="756"/>
      <c r="E97" s="756"/>
      <c r="F97" s="756"/>
      <c r="G97" s="756"/>
      <c r="H97" s="696"/>
    </row>
    <row r="98" spans="1:8">
      <c r="A98" s="696"/>
      <c r="B98" s="242"/>
      <c r="C98" s="697"/>
      <c r="D98" s="697"/>
      <c r="E98" s="697"/>
      <c r="F98" s="697"/>
      <c r="G98" s="697"/>
      <c r="H98" s="696"/>
    </row>
    <row r="99" spans="1:8">
      <c r="A99" s="696"/>
      <c r="B99" s="242"/>
      <c r="C99" s="697"/>
      <c r="D99" s="697"/>
      <c r="E99" s="697"/>
      <c r="F99" s="697"/>
      <c r="G99" s="697"/>
      <c r="H99" s="696"/>
    </row>
  </sheetData>
  <mergeCells count="8">
    <mergeCell ref="B18:G18"/>
    <mergeCell ref="B83:C83"/>
    <mergeCell ref="E10:F10"/>
    <mergeCell ref="E11:F11"/>
    <mergeCell ref="E12:F12"/>
    <mergeCell ref="E14:F14"/>
    <mergeCell ref="E15:F15"/>
    <mergeCell ref="E16:F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selection activeCell="K11" sqref="K11"/>
    </sheetView>
  </sheetViews>
  <sheetFormatPr baseColWidth="10" defaultRowHeight="15"/>
  <cols>
    <col min="2" max="2" width="16.85546875" customWidth="1"/>
    <col min="3" max="3" width="20.42578125" customWidth="1"/>
    <col min="4" max="4" width="16.7109375" customWidth="1"/>
    <col min="6" max="6" width="14.7109375" customWidth="1"/>
    <col min="7" max="7" width="23.7109375" customWidth="1"/>
  </cols>
  <sheetData>
    <row r="1" spans="1:7">
      <c r="A1" s="2"/>
      <c r="B1" s="2"/>
      <c r="C1" s="2"/>
      <c r="D1" s="2"/>
      <c r="E1" s="2"/>
      <c r="F1" s="2"/>
      <c r="G1" s="107"/>
    </row>
    <row r="2" spans="1:7">
      <c r="A2" s="2"/>
      <c r="B2" s="2"/>
      <c r="C2" s="2"/>
      <c r="D2" s="2"/>
      <c r="E2" s="2"/>
      <c r="F2" s="2"/>
      <c r="G2" s="107"/>
    </row>
    <row r="3" spans="1:7">
      <c r="A3" s="2"/>
      <c r="B3" s="2"/>
      <c r="C3" s="2"/>
      <c r="D3" s="2"/>
      <c r="E3" s="2"/>
      <c r="F3" s="2"/>
      <c r="G3" s="107"/>
    </row>
    <row r="4" spans="1:7">
      <c r="A4" s="2"/>
      <c r="B4" s="2"/>
      <c r="C4" s="2"/>
      <c r="D4" s="2"/>
      <c r="E4" s="2"/>
      <c r="F4" s="2"/>
      <c r="G4" s="107"/>
    </row>
    <row r="5" spans="1:7">
      <c r="A5" s="2"/>
      <c r="B5" s="2"/>
      <c r="C5" s="2"/>
      <c r="D5" s="2"/>
      <c r="E5" s="2"/>
      <c r="F5" s="2"/>
      <c r="G5" s="107"/>
    </row>
    <row r="6" spans="1:7">
      <c r="A6" s="2"/>
      <c r="B6" s="2"/>
      <c r="C6" s="2"/>
      <c r="D6" s="2"/>
      <c r="E6" s="2"/>
      <c r="F6" s="2"/>
      <c r="G6" s="107"/>
    </row>
    <row r="7" spans="1:7">
      <c r="A7" s="2"/>
      <c r="B7" s="2"/>
      <c r="C7" s="2"/>
      <c r="D7" s="2"/>
      <c r="E7" s="2"/>
      <c r="F7" s="2"/>
      <c r="G7" s="107"/>
    </row>
    <row r="8" spans="1:7">
      <c r="A8" s="2"/>
      <c r="B8" s="3"/>
      <c r="C8" s="4"/>
      <c r="D8" s="2"/>
      <c r="E8" s="4"/>
      <c r="F8" s="4"/>
      <c r="G8" s="108"/>
    </row>
    <row r="9" spans="1:7">
      <c r="A9" s="5"/>
      <c r="B9" s="6" t="s">
        <v>0</v>
      </c>
      <c r="C9" s="7" t="s">
        <v>581</v>
      </c>
      <c r="D9" s="8"/>
      <c r="E9" s="931" t="s">
        <v>267</v>
      </c>
      <c r="F9" s="932"/>
      <c r="G9" s="148">
        <v>45000</v>
      </c>
    </row>
    <row r="10" spans="1:7" ht="25.5">
      <c r="A10" s="5"/>
      <c r="B10" s="9" t="s">
        <v>1</v>
      </c>
      <c r="C10" s="122" t="s">
        <v>582</v>
      </c>
      <c r="D10" s="10"/>
      <c r="E10" s="933" t="s">
        <v>2</v>
      </c>
      <c r="F10" s="934"/>
      <c r="G10" s="11" t="s">
        <v>583</v>
      </c>
    </row>
    <row r="11" spans="1:7">
      <c r="A11" s="5"/>
      <c r="B11" s="9" t="s">
        <v>3</v>
      </c>
      <c r="C11" s="11" t="s">
        <v>58</v>
      </c>
      <c r="D11" s="10"/>
      <c r="E11" s="933" t="s">
        <v>67</v>
      </c>
      <c r="F11" s="934"/>
      <c r="G11" s="109">
        <v>175</v>
      </c>
    </row>
    <row r="12" spans="1:7">
      <c r="A12" s="5"/>
      <c r="B12" s="9" t="s">
        <v>4</v>
      </c>
      <c r="C12" s="12" t="s">
        <v>75</v>
      </c>
      <c r="D12" s="10"/>
      <c r="E12" s="154" t="s">
        <v>5</v>
      </c>
      <c r="F12" s="155"/>
      <c r="G12" s="98">
        <f>G9*G11</f>
        <v>7875000</v>
      </c>
    </row>
    <row r="13" spans="1:7">
      <c r="A13" s="5"/>
      <c r="B13" s="9" t="s">
        <v>6</v>
      </c>
      <c r="C13" s="11" t="s">
        <v>75</v>
      </c>
      <c r="D13" s="10"/>
      <c r="E13" s="933" t="s">
        <v>7</v>
      </c>
      <c r="F13" s="934"/>
      <c r="G13" s="11" t="s">
        <v>343</v>
      </c>
    </row>
    <row r="14" spans="1:7">
      <c r="A14" s="5"/>
      <c r="B14" s="9" t="s">
        <v>8</v>
      </c>
      <c r="C14" s="11" t="s">
        <v>272</v>
      </c>
      <c r="D14" s="10"/>
      <c r="E14" s="933" t="s">
        <v>9</v>
      </c>
      <c r="F14" s="934"/>
      <c r="G14" s="11" t="s">
        <v>584</v>
      </c>
    </row>
    <row r="15" spans="1:7" ht="25.5">
      <c r="A15" s="5"/>
      <c r="B15" s="9" t="s">
        <v>10</v>
      </c>
      <c r="C15" s="565">
        <v>44571</v>
      </c>
      <c r="D15" s="10"/>
      <c r="E15" s="935" t="s">
        <v>11</v>
      </c>
      <c r="F15" s="936"/>
      <c r="G15" s="12" t="s">
        <v>344</v>
      </c>
    </row>
    <row r="16" spans="1:7">
      <c r="A16" s="2"/>
      <c r="B16" s="15"/>
      <c r="C16" s="16"/>
      <c r="D16" s="17"/>
      <c r="E16" s="18"/>
      <c r="F16" s="18"/>
      <c r="G16" s="110"/>
    </row>
    <row r="17" spans="1:7">
      <c r="A17" s="19"/>
      <c r="B17" s="937" t="s">
        <v>12</v>
      </c>
      <c r="C17" s="938"/>
      <c r="D17" s="938"/>
      <c r="E17" s="938"/>
      <c r="F17" s="938"/>
      <c r="G17" s="938"/>
    </row>
    <row r="18" spans="1:7">
      <c r="A18" s="2"/>
      <c r="B18" s="20"/>
      <c r="C18" s="21"/>
      <c r="D18" s="21"/>
      <c r="E18" s="21"/>
      <c r="F18" s="22"/>
      <c r="G18" s="111"/>
    </row>
    <row r="19" spans="1:7">
      <c r="A19" s="5"/>
      <c r="B19" s="23" t="s">
        <v>13</v>
      </c>
      <c r="C19" s="24"/>
      <c r="D19" s="25"/>
      <c r="E19" s="25"/>
      <c r="F19" s="25"/>
      <c r="G19" s="112"/>
    </row>
    <row r="20" spans="1:7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>
      <c r="A21" s="19"/>
      <c r="B21" s="153" t="s">
        <v>345</v>
      </c>
      <c r="C21" s="27" t="s">
        <v>20</v>
      </c>
      <c r="D21" s="99">
        <v>30</v>
      </c>
      <c r="E21" s="27" t="s">
        <v>346</v>
      </c>
      <c r="F21" s="137">
        <v>25000</v>
      </c>
      <c r="G21" s="137">
        <f>D21*F21</f>
        <v>750000</v>
      </c>
    </row>
    <row r="22" spans="1:7">
      <c r="A22" s="19"/>
      <c r="B22" s="153" t="s">
        <v>585</v>
      </c>
      <c r="C22" s="27" t="s">
        <v>586</v>
      </c>
      <c r="D22" s="99">
        <v>32</v>
      </c>
      <c r="E22" s="27" t="s">
        <v>587</v>
      </c>
      <c r="F22" s="137">
        <v>25000</v>
      </c>
      <c r="G22" s="137">
        <f>D22*F22</f>
        <v>800000</v>
      </c>
    </row>
    <row r="23" spans="1:7">
      <c r="A23" s="19"/>
      <c r="B23" s="153" t="s">
        <v>347</v>
      </c>
      <c r="C23" s="27" t="s">
        <v>20</v>
      </c>
      <c r="D23" s="99">
        <v>2</v>
      </c>
      <c r="E23" s="27" t="s">
        <v>348</v>
      </c>
      <c r="F23" s="137">
        <v>25000</v>
      </c>
      <c r="G23" s="137">
        <f t="shared" ref="G23:G34" si="0">D23*F23</f>
        <v>50000</v>
      </c>
    </row>
    <row r="24" spans="1:7">
      <c r="A24" s="19"/>
      <c r="B24" s="153" t="s">
        <v>349</v>
      </c>
      <c r="C24" s="27" t="s">
        <v>20</v>
      </c>
      <c r="D24" s="144">
        <v>5</v>
      </c>
      <c r="E24" s="27" t="s">
        <v>350</v>
      </c>
      <c r="F24" s="137">
        <v>25000</v>
      </c>
      <c r="G24" s="137">
        <f t="shared" si="0"/>
        <v>125000</v>
      </c>
    </row>
    <row r="25" spans="1:7">
      <c r="A25" s="19"/>
      <c r="B25" s="153" t="s">
        <v>351</v>
      </c>
      <c r="C25" s="27" t="s">
        <v>20</v>
      </c>
      <c r="D25" s="99">
        <v>16</v>
      </c>
      <c r="E25" s="27" t="s">
        <v>352</v>
      </c>
      <c r="F25" s="137">
        <v>25000</v>
      </c>
      <c r="G25" s="137">
        <f t="shared" si="0"/>
        <v>400000</v>
      </c>
    </row>
    <row r="26" spans="1:7">
      <c r="A26" s="19"/>
      <c r="B26" s="153" t="s">
        <v>353</v>
      </c>
      <c r="C26" s="27" t="s">
        <v>20</v>
      </c>
      <c r="D26" s="99">
        <v>30</v>
      </c>
      <c r="E26" s="27" t="s">
        <v>588</v>
      </c>
      <c r="F26" s="137">
        <v>25000</v>
      </c>
      <c r="G26" s="137">
        <f t="shared" si="0"/>
        <v>750000</v>
      </c>
    </row>
    <row r="27" spans="1:7">
      <c r="A27" s="19"/>
      <c r="B27" s="153" t="s">
        <v>355</v>
      </c>
      <c r="C27" s="27" t="s">
        <v>20</v>
      </c>
      <c r="D27" s="144">
        <v>5</v>
      </c>
      <c r="E27" s="27" t="s">
        <v>350</v>
      </c>
      <c r="F27" s="137">
        <v>25000</v>
      </c>
      <c r="G27" s="137">
        <f t="shared" si="0"/>
        <v>125000</v>
      </c>
    </row>
    <row r="28" spans="1:7">
      <c r="A28" s="19"/>
      <c r="B28" s="153"/>
      <c r="C28" s="27"/>
      <c r="D28" s="99"/>
      <c r="E28" s="27"/>
      <c r="F28" s="137"/>
      <c r="G28" s="137">
        <f t="shared" si="0"/>
        <v>0</v>
      </c>
    </row>
    <row r="29" spans="1:7">
      <c r="A29" s="19"/>
      <c r="B29" s="153"/>
      <c r="C29" s="27"/>
      <c r="D29" s="99"/>
      <c r="E29" s="27"/>
      <c r="F29" s="137"/>
      <c r="G29" s="137">
        <f t="shared" si="0"/>
        <v>0</v>
      </c>
    </row>
    <row r="30" spans="1:7">
      <c r="A30" s="19"/>
      <c r="B30" s="153"/>
      <c r="C30" s="27"/>
      <c r="D30" s="144"/>
      <c r="E30" s="27"/>
      <c r="F30" s="137"/>
      <c r="G30" s="137">
        <f t="shared" si="0"/>
        <v>0</v>
      </c>
    </row>
    <row r="31" spans="1:7">
      <c r="A31" s="19"/>
      <c r="B31" s="153"/>
      <c r="C31" s="27"/>
      <c r="D31" s="99"/>
      <c r="E31" s="27"/>
      <c r="F31" s="137"/>
      <c r="G31" s="137">
        <f t="shared" si="0"/>
        <v>0</v>
      </c>
    </row>
    <row r="32" spans="1:7">
      <c r="A32" s="19"/>
      <c r="B32" s="153"/>
      <c r="C32" s="27"/>
      <c r="D32" s="99"/>
      <c r="E32" s="27"/>
      <c r="F32" s="137"/>
      <c r="G32" s="137">
        <f t="shared" si="0"/>
        <v>0</v>
      </c>
    </row>
    <row r="33" spans="1:7">
      <c r="A33" s="19"/>
      <c r="B33" s="153"/>
      <c r="C33" s="27"/>
      <c r="D33" s="99"/>
      <c r="E33" s="27"/>
      <c r="F33" s="137"/>
      <c r="G33" s="137">
        <f t="shared" si="0"/>
        <v>0</v>
      </c>
    </row>
    <row r="34" spans="1:7">
      <c r="A34" s="19"/>
      <c r="B34" s="153"/>
      <c r="C34" s="27"/>
      <c r="D34" s="99"/>
      <c r="E34" s="27"/>
      <c r="F34" s="137"/>
      <c r="G34" s="137">
        <f t="shared" si="0"/>
        <v>0</v>
      </c>
    </row>
    <row r="35" spans="1:7">
      <c r="A35" s="19"/>
      <c r="B35" s="28" t="s">
        <v>21</v>
      </c>
      <c r="C35" s="29"/>
      <c r="D35" s="29"/>
      <c r="E35" s="29"/>
      <c r="F35" s="30"/>
      <c r="G35" s="138">
        <f>SUM(G21:G34)</f>
        <v>3000000</v>
      </c>
    </row>
    <row r="36" spans="1:7">
      <c r="A36" s="2"/>
      <c r="B36" s="20"/>
      <c r="C36" s="22"/>
      <c r="D36" s="22"/>
      <c r="E36" s="22"/>
      <c r="F36" s="31"/>
      <c r="G36" s="113"/>
    </row>
    <row r="37" spans="1:7">
      <c r="A37" s="5"/>
      <c r="B37" s="32" t="s">
        <v>22</v>
      </c>
      <c r="C37" s="33"/>
      <c r="D37" s="34"/>
      <c r="E37" s="34"/>
      <c r="F37" s="35"/>
      <c r="G37" s="114"/>
    </row>
    <row r="38" spans="1:7">
      <c r="A38" s="5"/>
      <c r="B38" s="36" t="s">
        <v>14</v>
      </c>
      <c r="C38" s="37" t="s">
        <v>15</v>
      </c>
      <c r="D38" s="37" t="s">
        <v>16</v>
      </c>
      <c r="E38" s="36" t="s">
        <v>60</v>
      </c>
      <c r="F38" s="37" t="s">
        <v>18</v>
      </c>
      <c r="G38" s="36" t="s">
        <v>19</v>
      </c>
    </row>
    <row r="39" spans="1:7">
      <c r="A39" s="5"/>
      <c r="B39" s="38"/>
      <c r="C39" s="39" t="s">
        <v>60</v>
      </c>
      <c r="D39" s="39" t="s">
        <v>60</v>
      </c>
      <c r="E39" s="39" t="s">
        <v>60</v>
      </c>
      <c r="F39" s="97" t="s">
        <v>60</v>
      </c>
      <c r="G39" s="140"/>
    </row>
    <row r="40" spans="1:7">
      <c r="A40" s="5"/>
      <c r="B40" s="40" t="s">
        <v>23</v>
      </c>
      <c r="C40" s="41"/>
      <c r="D40" s="41"/>
      <c r="E40" s="41"/>
      <c r="F40" s="42"/>
      <c r="G40" s="141"/>
    </row>
    <row r="41" spans="1:7">
      <c r="A41" s="2"/>
      <c r="B41" s="43"/>
      <c r="C41" s="44"/>
      <c r="D41" s="44"/>
      <c r="E41" s="44"/>
      <c r="F41" s="45"/>
      <c r="G41" s="115"/>
    </row>
    <row r="42" spans="1:7">
      <c r="A42" s="5"/>
      <c r="B42" s="32" t="s">
        <v>24</v>
      </c>
      <c r="C42" s="33"/>
      <c r="D42" s="34"/>
      <c r="E42" s="34"/>
      <c r="F42" s="35"/>
      <c r="G42" s="114"/>
    </row>
    <row r="43" spans="1:7">
      <c r="A43" s="5"/>
      <c r="B43" s="46" t="s">
        <v>14</v>
      </c>
      <c r="C43" s="46" t="s">
        <v>15</v>
      </c>
      <c r="D43" s="46" t="s">
        <v>16</v>
      </c>
      <c r="E43" s="46" t="s">
        <v>17</v>
      </c>
      <c r="F43" s="47" t="s">
        <v>18</v>
      </c>
      <c r="G43" s="46" t="s">
        <v>19</v>
      </c>
    </row>
    <row r="44" spans="1:7">
      <c r="A44" s="19"/>
      <c r="B44" s="153" t="s">
        <v>356</v>
      </c>
      <c r="C44" s="27" t="s">
        <v>25</v>
      </c>
      <c r="D44" s="99">
        <v>11</v>
      </c>
      <c r="E44" s="27" t="s">
        <v>357</v>
      </c>
      <c r="F44" s="137">
        <v>30000</v>
      </c>
      <c r="G44" s="137">
        <f>D44*F44</f>
        <v>330000</v>
      </c>
    </row>
    <row r="45" spans="1:7">
      <c r="A45" s="19"/>
      <c r="B45" s="153" t="s">
        <v>358</v>
      </c>
      <c r="C45" s="27" t="s">
        <v>25</v>
      </c>
      <c r="D45" s="99">
        <v>1</v>
      </c>
      <c r="E45" s="27" t="s">
        <v>359</v>
      </c>
      <c r="F45" s="137">
        <v>65000</v>
      </c>
      <c r="G45" s="137">
        <f t="shared" ref="G45:G50" si="1">D45*F45</f>
        <v>65000</v>
      </c>
    </row>
    <row r="46" spans="1:7">
      <c r="A46" s="19"/>
      <c r="B46" s="153" t="s">
        <v>349</v>
      </c>
      <c r="C46" s="27" t="s">
        <v>25</v>
      </c>
      <c r="D46" s="99">
        <v>4</v>
      </c>
      <c r="E46" s="27" t="s">
        <v>360</v>
      </c>
      <c r="F46" s="137">
        <v>75000</v>
      </c>
      <c r="G46" s="137">
        <f t="shared" si="1"/>
        <v>300000</v>
      </c>
    </row>
    <row r="47" spans="1:7">
      <c r="A47" s="19"/>
      <c r="B47" s="153" t="s">
        <v>361</v>
      </c>
      <c r="C47" s="27" t="s">
        <v>25</v>
      </c>
      <c r="D47" s="99">
        <v>5</v>
      </c>
      <c r="E47" s="27" t="s">
        <v>362</v>
      </c>
      <c r="F47" s="137">
        <v>90000</v>
      </c>
      <c r="G47" s="137">
        <f t="shared" si="1"/>
        <v>450000</v>
      </c>
    </row>
    <row r="48" spans="1:7">
      <c r="A48" s="19"/>
      <c r="B48" s="153" t="s">
        <v>363</v>
      </c>
      <c r="C48" s="27" t="s">
        <v>25</v>
      </c>
      <c r="D48" s="99">
        <v>1</v>
      </c>
      <c r="E48" s="27" t="s">
        <v>364</v>
      </c>
      <c r="F48" s="137">
        <v>75000</v>
      </c>
      <c r="G48" s="137">
        <f t="shared" si="1"/>
        <v>75000</v>
      </c>
    </row>
    <row r="49" spans="1:7" ht="25.5">
      <c r="A49" s="19"/>
      <c r="B49" s="153" t="s">
        <v>365</v>
      </c>
      <c r="C49" s="27" t="s">
        <v>25</v>
      </c>
      <c r="D49" s="99">
        <v>2</v>
      </c>
      <c r="E49" s="27" t="s">
        <v>354</v>
      </c>
      <c r="F49" s="137">
        <v>90000</v>
      </c>
      <c r="G49" s="137">
        <f t="shared" si="1"/>
        <v>180000</v>
      </c>
    </row>
    <row r="50" spans="1:7">
      <c r="A50" s="19"/>
      <c r="B50" s="153" t="s">
        <v>366</v>
      </c>
      <c r="C50" s="27" t="s">
        <v>25</v>
      </c>
      <c r="D50" s="99">
        <v>2</v>
      </c>
      <c r="E50" s="27" t="s">
        <v>354</v>
      </c>
      <c r="F50" s="137">
        <v>150000</v>
      </c>
      <c r="G50" s="137">
        <f t="shared" si="1"/>
        <v>300000</v>
      </c>
    </row>
    <row r="51" spans="1:7">
      <c r="A51" s="5"/>
      <c r="B51" s="48" t="s">
        <v>26</v>
      </c>
      <c r="C51" s="49"/>
      <c r="D51" s="49"/>
      <c r="E51" s="49"/>
      <c r="F51" s="49"/>
      <c r="G51" s="139">
        <f>SUM(G44:G50)</f>
        <v>1700000</v>
      </c>
    </row>
    <row r="52" spans="1:7">
      <c r="A52" s="2"/>
      <c r="B52" s="43"/>
      <c r="C52" s="44"/>
      <c r="D52" s="44"/>
      <c r="E52" s="44"/>
      <c r="F52" s="45"/>
      <c r="G52" s="115"/>
    </row>
    <row r="53" spans="1:7">
      <c r="A53" s="5"/>
      <c r="B53" s="32" t="s">
        <v>27</v>
      </c>
      <c r="C53" s="33"/>
      <c r="D53" s="34"/>
      <c r="E53" s="34"/>
      <c r="F53" s="35"/>
      <c r="G53" s="114"/>
    </row>
    <row r="54" spans="1:7">
      <c r="A54" s="5"/>
      <c r="B54" s="101" t="s">
        <v>28</v>
      </c>
      <c r="C54" s="101" t="s">
        <v>29</v>
      </c>
      <c r="D54" s="101" t="s">
        <v>30</v>
      </c>
      <c r="E54" s="101" t="s">
        <v>17</v>
      </c>
      <c r="F54" s="101" t="s">
        <v>18</v>
      </c>
      <c r="G54" s="116" t="s">
        <v>19</v>
      </c>
    </row>
    <row r="55" spans="1:7">
      <c r="A55" s="60"/>
      <c r="B55" s="793" t="s">
        <v>367</v>
      </c>
      <c r="C55" s="105" t="s">
        <v>368</v>
      </c>
      <c r="D55" s="104">
        <v>7</v>
      </c>
      <c r="E55" s="105" t="s">
        <v>369</v>
      </c>
      <c r="F55" s="105">
        <v>17840</v>
      </c>
      <c r="G55" s="104">
        <f>D55*F55</f>
        <v>124880</v>
      </c>
    </row>
    <row r="56" spans="1:7">
      <c r="A56" s="60"/>
      <c r="B56" s="106" t="s">
        <v>372</v>
      </c>
      <c r="C56" s="100" t="s">
        <v>63</v>
      </c>
      <c r="D56" s="103">
        <v>2.6</v>
      </c>
      <c r="E56" s="100" t="s">
        <v>373</v>
      </c>
      <c r="F56" s="104">
        <v>17500</v>
      </c>
      <c r="G56" s="104">
        <f t="shared" ref="G56:G73" si="2">D56*F56</f>
        <v>45500</v>
      </c>
    </row>
    <row r="57" spans="1:7">
      <c r="A57" s="60"/>
      <c r="B57" s="106" t="s">
        <v>374</v>
      </c>
      <c r="C57" s="100" t="s">
        <v>63</v>
      </c>
      <c r="D57" s="103">
        <v>1.6</v>
      </c>
      <c r="E57" s="100" t="s">
        <v>348</v>
      </c>
      <c r="F57" s="104">
        <v>38000</v>
      </c>
      <c r="G57" s="104">
        <f t="shared" si="2"/>
        <v>60800</v>
      </c>
    </row>
    <row r="58" spans="1:7">
      <c r="A58" s="60"/>
      <c r="B58" s="106" t="s">
        <v>375</v>
      </c>
      <c r="C58" s="102" t="s">
        <v>376</v>
      </c>
      <c r="D58" s="102">
        <v>1</v>
      </c>
      <c r="E58" s="102" t="s">
        <v>359</v>
      </c>
      <c r="F58" s="104">
        <v>31000</v>
      </c>
      <c r="G58" s="104">
        <f>D58*F58</f>
        <v>31000</v>
      </c>
    </row>
    <row r="59" spans="1:7">
      <c r="A59" s="60"/>
      <c r="B59" s="106" t="s">
        <v>377</v>
      </c>
      <c r="C59" s="100" t="s">
        <v>376</v>
      </c>
      <c r="D59" s="103">
        <v>1.8</v>
      </c>
      <c r="E59" s="100" t="s">
        <v>359</v>
      </c>
      <c r="F59" s="104">
        <v>31510</v>
      </c>
      <c r="G59" s="104">
        <f>D59*F59</f>
        <v>56718</v>
      </c>
    </row>
    <row r="60" spans="1:7">
      <c r="A60" s="60"/>
      <c r="B60" s="106" t="s">
        <v>378</v>
      </c>
      <c r="C60" s="100" t="s">
        <v>379</v>
      </c>
      <c r="D60" s="103">
        <v>1.5</v>
      </c>
      <c r="E60" s="100" t="s">
        <v>380</v>
      </c>
      <c r="F60" s="104">
        <v>61950</v>
      </c>
      <c r="G60" s="104">
        <f t="shared" si="2"/>
        <v>92925</v>
      </c>
    </row>
    <row r="61" spans="1:7">
      <c r="A61" s="60"/>
      <c r="B61" s="106" t="s">
        <v>381</v>
      </c>
      <c r="C61" s="102" t="s">
        <v>368</v>
      </c>
      <c r="D61" s="102">
        <v>7</v>
      </c>
      <c r="E61" s="102" t="s">
        <v>364</v>
      </c>
      <c r="F61" s="104">
        <v>4116</v>
      </c>
      <c r="G61" s="104">
        <f t="shared" si="2"/>
        <v>28812</v>
      </c>
    </row>
    <row r="62" spans="1:7">
      <c r="A62" s="60"/>
      <c r="B62" s="106" t="s">
        <v>382</v>
      </c>
      <c r="C62" s="100" t="s">
        <v>376</v>
      </c>
      <c r="D62" s="103">
        <v>40</v>
      </c>
      <c r="E62" s="100" t="s">
        <v>383</v>
      </c>
      <c r="F62" s="104">
        <v>60</v>
      </c>
      <c r="G62" s="104">
        <f t="shared" si="2"/>
        <v>2400</v>
      </c>
    </row>
    <row r="63" spans="1:7">
      <c r="A63" s="60"/>
      <c r="B63" s="106" t="s">
        <v>384</v>
      </c>
      <c r="C63" s="100" t="s">
        <v>376</v>
      </c>
      <c r="D63" s="103">
        <v>10</v>
      </c>
      <c r="E63" s="100" t="s">
        <v>385</v>
      </c>
      <c r="F63" s="104">
        <v>6051</v>
      </c>
      <c r="G63" s="104">
        <f t="shared" si="2"/>
        <v>60510</v>
      </c>
    </row>
    <row r="64" spans="1:7">
      <c r="A64" s="60"/>
      <c r="B64" s="106" t="s">
        <v>386</v>
      </c>
      <c r="C64" s="100" t="s">
        <v>376</v>
      </c>
      <c r="D64" s="103">
        <v>5</v>
      </c>
      <c r="E64" s="100" t="s">
        <v>383</v>
      </c>
      <c r="F64" s="104">
        <v>4000</v>
      </c>
      <c r="G64" s="104">
        <f t="shared" si="2"/>
        <v>20000</v>
      </c>
    </row>
    <row r="65" spans="1:7">
      <c r="A65" s="60"/>
      <c r="B65" s="106" t="s">
        <v>387</v>
      </c>
      <c r="C65" s="100" t="s">
        <v>376</v>
      </c>
      <c r="D65" s="103">
        <v>12</v>
      </c>
      <c r="E65" s="100" t="s">
        <v>350</v>
      </c>
      <c r="F65" s="104">
        <v>7378</v>
      </c>
      <c r="G65" s="104">
        <f t="shared" si="2"/>
        <v>88536</v>
      </c>
    </row>
    <row r="66" spans="1:7">
      <c r="A66" s="60"/>
      <c r="B66" s="106" t="s">
        <v>388</v>
      </c>
      <c r="C66" s="100" t="s">
        <v>379</v>
      </c>
      <c r="D66" s="103">
        <v>15</v>
      </c>
      <c r="E66" s="100" t="s">
        <v>359</v>
      </c>
      <c r="F66" s="104">
        <v>8520</v>
      </c>
      <c r="G66" s="104">
        <f t="shared" si="2"/>
        <v>127800</v>
      </c>
    </row>
    <row r="67" spans="1:7">
      <c r="A67" s="60"/>
      <c r="B67" s="106" t="s">
        <v>391</v>
      </c>
      <c r="C67" s="100" t="s">
        <v>368</v>
      </c>
      <c r="D67" s="103">
        <v>0.5</v>
      </c>
      <c r="E67" s="100" t="s">
        <v>359</v>
      </c>
      <c r="F67" s="104">
        <v>85130</v>
      </c>
      <c r="G67" s="104">
        <f t="shared" si="2"/>
        <v>42565</v>
      </c>
    </row>
    <row r="68" spans="1:7">
      <c r="A68" s="60"/>
      <c r="B68" s="106" t="s">
        <v>392</v>
      </c>
      <c r="C68" s="100" t="s">
        <v>368</v>
      </c>
      <c r="D68" s="103">
        <v>150</v>
      </c>
      <c r="E68" s="100" t="s">
        <v>373</v>
      </c>
      <c r="F68" s="104">
        <v>1053</v>
      </c>
      <c r="G68" s="104">
        <f t="shared" si="2"/>
        <v>157950</v>
      </c>
    </row>
    <row r="69" spans="1:7">
      <c r="A69" s="60"/>
      <c r="B69" s="106" t="s">
        <v>393</v>
      </c>
      <c r="C69" s="100" t="s">
        <v>368</v>
      </c>
      <c r="D69" s="103">
        <v>200</v>
      </c>
      <c r="E69" s="100" t="s">
        <v>373</v>
      </c>
      <c r="F69" s="104">
        <v>1115</v>
      </c>
      <c r="G69" s="104">
        <f t="shared" si="2"/>
        <v>223000</v>
      </c>
    </row>
    <row r="70" spans="1:7">
      <c r="A70" s="60"/>
      <c r="B70" s="106" t="s">
        <v>394</v>
      </c>
      <c r="C70" s="100" t="s">
        <v>376</v>
      </c>
      <c r="D70" s="103">
        <v>12</v>
      </c>
      <c r="E70" s="100" t="s">
        <v>395</v>
      </c>
      <c r="F70" s="104">
        <v>6800</v>
      </c>
      <c r="G70" s="104">
        <f t="shared" si="2"/>
        <v>81600</v>
      </c>
    </row>
    <row r="71" spans="1:7">
      <c r="A71" s="60"/>
      <c r="B71" s="106" t="s">
        <v>396</v>
      </c>
      <c r="C71" s="100" t="s">
        <v>376</v>
      </c>
      <c r="D71" s="103">
        <v>10</v>
      </c>
      <c r="E71" s="100" t="s">
        <v>364</v>
      </c>
      <c r="F71" s="104">
        <v>4462</v>
      </c>
      <c r="G71" s="104">
        <f t="shared" si="2"/>
        <v>44620</v>
      </c>
    </row>
    <row r="72" spans="1:7">
      <c r="A72" s="60"/>
      <c r="B72" s="106" t="s">
        <v>398</v>
      </c>
      <c r="C72" s="100" t="s">
        <v>376</v>
      </c>
      <c r="D72" s="103">
        <v>10</v>
      </c>
      <c r="E72" s="100" t="s">
        <v>364</v>
      </c>
      <c r="F72" s="104">
        <v>10332</v>
      </c>
      <c r="G72" s="104">
        <f t="shared" si="2"/>
        <v>103320</v>
      </c>
    </row>
    <row r="73" spans="1:7">
      <c r="A73" s="60"/>
      <c r="B73" s="106"/>
      <c r="C73" s="100"/>
      <c r="D73" s="103"/>
      <c r="E73" s="100"/>
      <c r="F73" s="104"/>
      <c r="G73" s="104">
        <f t="shared" si="2"/>
        <v>0</v>
      </c>
    </row>
    <row r="74" spans="1:7">
      <c r="A74" s="60"/>
      <c r="B74" s="132" t="s">
        <v>31</v>
      </c>
      <c r="C74" s="133"/>
      <c r="D74" s="133"/>
      <c r="E74" s="133"/>
      <c r="F74" s="134"/>
      <c r="G74" s="142">
        <f>SUM(G55:G73)</f>
        <v>1392936</v>
      </c>
    </row>
    <row r="75" spans="1:7">
      <c r="A75" s="2"/>
      <c r="B75" s="127"/>
      <c r="C75" s="128"/>
      <c r="D75" s="128"/>
      <c r="E75" s="129"/>
      <c r="F75" s="130"/>
      <c r="G75" s="131"/>
    </row>
    <row r="76" spans="1:7">
      <c r="A76" s="5"/>
      <c r="B76" s="32" t="s">
        <v>32</v>
      </c>
      <c r="C76" s="33"/>
      <c r="D76" s="34"/>
      <c r="E76" s="34"/>
      <c r="F76" s="35"/>
      <c r="G76" s="114"/>
    </row>
    <row r="77" spans="1:7">
      <c r="A77" s="5"/>
      <c r="B77" s="124" t="s">
        <v>33</v>
      </c>
      <c r="C77" s="101" t="s">
        <v>29</v>
      </c>
      <c r="D77" s="101" t="s">
        <v>30</v>
      </c>
      <c r="E77" s="124" t="s">
        <v>17</v>
      </c>
      <c r="F77" s="101" t="s">
        <v>18</v>
      </c>
      <c r="G77" s="124" t="s">
        <v>19</v>
      </c>
    </row>
    <row r="78" spans="1:7">
      <c r="A78" s="60"/>
      <c r="B78" s="125" t="s">
        <v>403</v>
      </c>
      <c r="C78" s="126" t="s">
        <v>60</v>
      </c>
      <c r="D78" s="126" t="s">
        <v>60</v>
      </c>
      <c r="E78" s="100" t="s">
        <v>60</v>
      </c>
      <c r="F78" s="104" t="s">
        <v>60</v>
      </c>
      <c r="G78" s="104">
        <f>+(G74+G51+G35)*0.05</f>
        <v>304646.8</v>
      </c>
    </row>
    <row r="79" spans="1:7">
      <c r="A79" s="5"/>
      <c r="B79" s="50" t="s">
        <v>34</v>
      </c>
      <c r="C79" s="51"/>
      <c r="D79" s="51"/>
      <c r="E79" s="123"/>
      <c r="F79" s="52"/>
      <c r="G79" s="143"/>
    </row>
    <row r="80" spans="1:7">
      <c r="A80" s="2"/>
      <c r="B80" s="63"/>
      <c r="C80" s="63"/>
      <c r="D80" s="63"/>
      <c r="E80" s="63"/>
      <c r="F80" s="64"/>
      <c r="G80" s="117"/>
    </row>
    <row r="81" spans="1:7">
      <c r="A81" s="60"/>
      <c r="B81" s="65" t="s">
        <v>35</v>
      </c>
      <c r="C81" s="66"/>
      <c r="D81" s="66"/>
      <c r="E81" s="66"/>
      <c r="F81" s="66"/>
      <c r="G81" s="67">
        <f>G35+G40+G51+G74+G79</f>
        <v>6092936</v>
      </c>
    </row>
    <row r="82" spans="1:7">
      <c r="A82" s="60"/>
      <c r="B82" s="68" t="s">
        <v>36</v>
      </c>
      <c r="C82" s="54"/>
      <c r="D82" s="54"/>
      <c r="E82" s="54"/>
      <c r="F82" s="54"/>
      <c r="G82" s="69">
        <f>G81*0.05</f>
        <v>304646.8</v>
      </c>
    </row>
    <row r="83" spans="1:7">
      <c r="A83" s="60"/>
      <c r="B83" s="70" t="s">
        <v>37</v>
      </c>
      <c r="C83" s="53"/>
      <c r="D83" s="53"/>
      <c r="E83" s="53"/>
      <c r="F83" s="53"/>
      <c r="G83" s="71">
        <f>G82+G81</f>
        <v>6397582.7999999998</v>
      </c>
    </row>
    <row r="84" spans="1:7">
      <c r="A84" s="60"/>
      <c r="B84" s="68" t="s">
        <v>38</v>
      </c>
      <c r="C84" s="54"/>
      <c r="D84" s="54"/>
      <c r="E84" s="54"/>
      <c r="F84" s="54"/>
      <c r="G84" s="69">
        <f>G12</f>
        <v>7875000</v>
      </c>
    </row>
    <row r="85" spans="1:7">
      <c r="A85" s="60"/>
      <c r="B85" s="72" t="s">
        <v>39</v>
      </c>
      <c r="C85" s="73"/>
      <c r="D85" s="73"/>
      <c r="E85" s="73"/>
      <c r="F85" s="73"/>
      <c r="G85" s="67">
        <f>G84-G83</f>
        <v>1477417.2000000002</v>
      </c>
    </row>
    <row r="86" spans="1:7">
      <c r="A86" s="60"/>
      <c r="B86" s="61" t="s">
        <v>40</v>
      </c>
      <c r="C86" s="62"/>
      <c r="D86" s="62"/>
      <c r="E86" s="62"/>
      <c r="F86" s="62"/>
      <c r="G86" s="118"/>
    </row>
    <row r="87" spans="1:7" ht="15.75" thickBot="1">
      <c r="A87" s="60"/>
      <c r="B87" s="74"/>
      <c r="C87" s="62"/>
      <c r="D87" s="62"/>
      <c r="E87" s="62"/>
      <c r="F87" s="62"/>
      <c r="G87" s="118"/>
    </row>
    <row r="88" spans="1:7">
      <c r="A88" s="60"/>
      <c r="B88" s="85" t="s">
        <v>41</v>
      </c>
      <c r="C88" s="86"/>
      <c r="D88" s="86"/>
      <c r="E88" s="86"/>
      <c r="F88" s="87"/>
      <c r="G88" s="118"/>
    </row>
    <row r="89" spans="1:7">
      <c r="A89" s="60"/>
      <c r="B89" s="88" t="s">
        <v>42</v>
      </c>
      <c r="C89" s="59"/>
      <c r="D89" s="59"/>
      <c r="E89" s="59"/>
      <c r="F89" s="89"/>
      <c r="G89" s="118"/>
    </row>
    <row r="90" spans="1:7">
      <c r="A90" s="60"/>
      <c r="B90" s="88" t="s">
        <v>43</v>
      </c>
      <c r="C90" s="59"/>
      <c r="D90" s="59"/>
      <c r="E90" s="59"/>
      <c r="F90" s="89"/>
      <c r="G90" s="118"/>
    </row>
    <row r="91" spans="1:7">
      <c r="A91" s="60"/>
      <c r="B91" s="88" t="s">
        <v>44</v>
      </c>
      <c r="C91" s="59"/>
      <c r="D91" s="59"/>
      <c r="E91" s="59"/>
      <c r="F91" s="89"/>
      <c r="G91" s="118"/>
    </row>
    <row r="92" spans="1:7">
      <c r="A92" s="60"/>
      <c r="B92" s="88" t="s">
        <v>45</v>
      </c>
      <c r="C92" s="59"/>
      <c r="D92" s="59"/>
      <c r="E92" s="59"/>
      <c r="F92" s="89"/>
      <c r="G92" s="118"/>
    </row>
    <row r="93" spans="1:7">
      <c r="A93" s="60"/>
      <c r="B93" s="88" t="s">
        <v>46</v>
      </c>
      <c r="C93" s="59"/>
      <c r="D93" s="59"/>
      <c r="E93" s="59"/>
      <c r="F93" s="89"/>
      <c r="G93" s="118"/>
    </row>
    <row r="94" spans="1:7" ht="15.75" thickBot="1">
      <c r="A94" s="60"/>
      <c r="B94" s="90" t="s">
        <v>47</v>
      </c>
      <c r="C94" s="91"/>
      <c r="D94" s="91"/>
      <c r="E94" s="91"/>
      <c r="F94" s="92"/>
      <c r="G94" s="118"/>
    </row>
    <row r="95" spans="1:7">
      <c r="A95" s="60"/>
      <c r="B95" s="83"/>
      <c r="C95" s="59"/>
      <c r="D95" s="59"/>
      <c r="E95" s="59"/>
      <c r="F95" s="59"/>
      <c r="G95" s="118"/>
    </row>
    <row r="96" spans="1:7" ht="15.75" thickBot="1">
      <c r="A96" s="60"/>
      <c r="B96" s="942" t="s">
        <v>48</v>
      </c>
      <c r="C96" s="943"/>
      <c r="D96" s="82"/>
      <c r="E96" s="55"/>
      <c r="F96" s="55"/>
      <c r="G96" s="118"/>
    </row>
    <row r="97" spans="1:7">
      <c r="A97" s="60"/>
      <c r="B97" s="76" t="s">
        <v>33</v>
      </c>
      <c r="C97" s="145" t="s">
        <v>49</v>
      </c>
      <c r="D97" s="146" t="s">
        <v>50</v>
      </c>
      <c r="E97" s="55"/>
      <c r="F97" s="55"/>
      <c r="G97" s="118"/>
    </row>
    <row r="98" spans="1:7">
      <c r="A98" s="60"/>
      <c r="B98" s="77" t="s">
        <v>51</v>
      </c>
      <c r="C98" s="56">
        <f>G35</f>
        <v>3000000</v>
      </c>
      <c r="D98" s="78">
        <f>(C98/C104)</f>
        <v>0.46892710790706765</v>
      </c>
      <c r="E98" s="55"/>
      <c r="F98" s="55"/>
      <c r="G98" s="118"/>
    </row>
    <row r="99" spans="1:7">
      <c r="A99" s="60"/>
      <c r="B99" s="77" t="s">
        <v>52</v>
      </c>
      <c r="C99" s="56">
        <f>G40</f>
        <v>0</v>
      </c>
      <c r="D99" s="78">
        <v>0</v>
      </c>
      <c r="E99" s="55"/>
      <c r="F99" s="55"/>
      <c r="G99" s="118"/>
    </row>
    <row r="100" spans="1:7">
      <c r="A100" s="60"/>
      <c r="B100" s="77" t="s">
        <v>53</v>
      </c>
      <c r="C100" s="56">
        <f>G51</f>
        <v>1700000</v>
      </c>
      <c r="D100" s="78">
        <f>(C100/C104)</f>
        <v>0.26572536114733836</v>
      </c>
      <c r="E100" s="55"/>
      <c r="F100" s="55"/>
      <c r="G100" s="118"/>
    </row>
    <row r="101" spans="1:7">
      <c r="A101" s="60"/>
      <c r="B101" s="77" t="s">
        <v>28</v>
      </c>
      <c r="C101" s="56">
        <f>G74</f>
        <v>1392936</v>
      </c>
      <c r="D101" s="78">
        <f>(C101/C104)</f>
        <v>0.2177284833265464</v>
      </c>
      <c r="E101" s="55"/>
      <c r="F101" s="55"/>
      <c r="G101" s="118"/>
    </row>
    <row r="102" spans="1:7">
      <c r="A102" s="60"/>
      <c r="B102" s="77" t="s">
        <v>54</v>
      </c>
      <c r="C102" s="57">
        <f>G79</f>
        <v>0</v>
      </c>
      <c r="D102" s="78">
        <f>(C102/C104)</f>
        <v>0</v>
      </c>
      <c r="E102" s="58"/>
      <c r="F102" s="58"/>
      <c r="G102" s="118"/>
    </row>
    <row r="103" spans="1:7">
      <c r="A103" s="60"/>
      <c r="B103" s="77" t="s">
        <v>55</v>
      </c>
      <c r="C103" s="57">
        <f>G82</f>
        <v>304646.8</v>
      </c>
      <c r="D103" s="78">
        <f>(C103/C104)</f>
        <v>4.7619047619047616E-2</v>
      </c>
      <c r="E103" s="58"/>
      <c r="F103" s="58"/>
      <c r="G103" s="118"/>
    </row>
    <row r="104" spans="1:7" ht="15.75" thickBot="1">
      <c r="A104" s="60"/>
      <c r="B104" s="79" t="s">
        <v>56</v>
      </c>
      <c r="C104" s="80">
        <f>SUM(C98:C103)</f>
        <v>6397582.7999999998</v>
      </c>
      <c r="D104" s="81">
        <f>SUM(D98:D103)</f>
        <v>1</v>
      </c>
      <c r="E104" s="58"/>
      <c r="F104" s="58"/>
      <c r="G104" s="118"/>
    </row>
    <row r="105" spans="1:7">
      <c r="A105" s="60"/>
      <c r="B105" s="74"/>
      <c r="C105" s="62"/>
      <c r="D105" s="62"/>
      <c r="E105" s="62"/>
      <c r="F105" s="62"/>
      <c r="G105" s="118"/>
    </row>
    <row r="106" spans="1:7" ht="15.75" thickBot="1">
      <c r="A106" s="60"/>
      <c r="B106" s="75"/>
      <c r="C106" s="62"/>
      <c r="D106" s="62"/>
      <c r="E106" s="62"/>
      <c r="F106" s="62"/>
      <c r="G106" s="118"/>
    </row>
    <row r="107" spans="1:7" ht="15.75" thickBot="1">
      <c r="A107" s="60"/>
      <c r="B107" s="939" t="s">
        <v>70</v>
      </c>
      <c r="C107" s="940"/>
      <c r="D107" s="940"/>
      <c r="E107" s="941"/>
      <c r="F107" s="58"/>
      <c r="G107" s="118"/>
    </row>
    <row r="108" spans="1:7">
      <c r="A108" s="60"/>
      <c r="B108" s="94" t="s">
        <v>68</v>
      </c>
      <c r="C108" s="136">
        <v>20000</v>
      </c>
      <c r="D108" s="136">
        <f>G9</f>
        <v>45000</v>
      </c>
      <c r="E108" s="136">
        <v>28000</v>
      </c>
      <c r="F108" s="93"/>
      <c r="G108" s="119"/>
    </row>
    <row r="109" spans="1:7" ht="15.75" thickBot="1">
      <c r="A109" s="60"/>
      <c r="B109" s="79" t="s">
        <v>69</v>
      </c>
      <c r="C109" s="80">
        <f>(G83/C108)</f>
        <v>319.87914000000001</v>
      </c>
      <c r="D109" s="80">
        <f>(G83/D108)</f>
        <v>142.16850666666667</v>
      </c>
      <c r="E109" s="95">
        <f>(G83/E108)</f>
        <v>228.48509999999999</v>
      </c>
      <c r="F109" s="93"/>
      <c r="G109" s="119"/>
    </row>
    <row r="110" spans="1:7">
      <c r="A110" s="60"/>
      <c r="B110" s="84" t="s">
        <v>57</v>
      </c>
      <c r="C110" s="59"/>
      <c r="D110" s="59"/>
      <c r="E110" s="59"/>
      <c r="F110" s="59"/>
      <c r="G110" s="120"/>
    </row>
    <row r="111" spans="1:7">
      <c r="A111" s="1"/>
      <c r="B111" s="1"/>
      <c r="C111" s="1"/>
      <c r="D111" s="1"/>
      <c r="E111" s="1"/>
      <c r="F111" s="1"/>
      <c r="G111" s="121"/>
    </row>
    <row r="112" spans="1:7">
      <c r="A112" s="1"/>
      <c r="B112" s="1"/>
      <c r="C112" s="1"/>
      <c r="D112" s="1"/>
      <c r="E112" s="1"/>
      <c r="F112" s="1"/>
      <c r="G112" s="121"/>
    </row>
    <row r="113" spans="1:7">
      <c r="A113" s="1"/>
      <c r="B113" s="1"/>
      <c r="C113" s="1"/>
      <c r="D113" s="1"/>
      <c r="E113" s="1"/>
      <c r="F113" s="1"/>
      <c r="G113" s="121"/>
    </row>
    <row r="114" spans="1:7">
      <c r="A114" s="1"/>
      <c r="B114" s="1"/>
      <c r="C114" s="1"/>
      <c r="D114" s="1"/>
      <c r="E114" s="1"/>
      <c r="F114" s="1"/>
      <c r="G114" s="121"/>
    </row>
  </sheetData>
  <mergeCells count="9">
    <mergeCell ref="B17:G17"/>
    <mergeCell ref="B96:C96"/>
    <mergeCell ref="B107:E10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13"/>
  <sheetViews>
    <sheetView workbookViewId="0">
      <selection activeCell="G14" sqref="G14"/>
    </sheetView>
  </sheetViews>
  <sheetFormatPr baseColWidth="10" defaultRowHeight="15"/>
  <cols>
    <col min="1" max="1" width="16.85546875" customWidth="1"/>
    <col min="2" max="2" width="21.85546875" customWidth="1"/>
    <col min="5" max="5" width="14.28515625" customWidth="1"/>
    <col min="6" max="6" width="34.140625" customWidth="1"/>
  </cols>
  <sheetData>
    <row r="5" spans="1:6" ht="15.75">
      <c r="A5" s="794"/>
      <c r="B5" s="794"/>
      <c r="C5" s="794"/>
      <c r="D5" s="794"/>
      <c r="E5" s="794"/>
      <c r="F5" s="794"/>
    </row>
    <row r="6" spans="1:6">
      <c r="A6" s="1004" t="s">
        <v>173</v>
      </c>
      <c r="B6" s="1005"/>
      <c r="C6" s="1005"/>
      <c r="D6" s="1005"/>
      <c r="E6" s="1005"/>
      <c r="F6" s="1005"/>
    </row>
    <row r="7" spans="1:6" ht="15.75">
      <c r="A7" s="794"/>
      <c r="B7" s="794"/>
      <c r="C7" s="794"/>
      <c r="D7" s="794"/>
      <c r="E7" s="794"/>
      <c r="F7" s="794"/>
    </row>
    <row r="8" spans="1:6">
      <c r="A8" s="569" t="s">
        <v>0</v>
      </c>
      <c r="B8" s="248" t="s">
        <v>589</v>
      </c>
      <c r="C8" s="242"/>
      <c r="D8" s="949" t="s">
        <v>175</v>
      </c>
      <c r="E8" s="949"/>
      <c r="F8" s="570">
        <v>20000</v>
      </c>
    </row>
    <row r="9" spans="1:6">
      <c r="A9" s="244" t="s">
        <v>1</v>
      </c>
      <c r="B9" s="571" t="s">
        <v>187</v>
      </c>
      <c r="C9" s="242"/>
      <c r="D9" s="949" t="s">
        <v>407</v>
      </c>
      <c r="E9" s="949"/>
      <c r="F9" s="795" t="s">
        <v>590</v>
      </c>
    </row>
    <row r="10" spans="1:6">
      <c r="A10" s="244" t="s">
        <v>3</v>
      </c>
      <c r="B10" s="248" t="s">
        <v>119</v>
      </c>
      <c r="C10" s="242"/>
      <c r="D10" s="949" t="s">
        <v>180</v>
      </c>
      <c r="E10" s="949"/>
      <c r="F10" s="570">
        <f>D110</f>
        <v>1900</v>
      </c>
    </row>
    <row r="11" spans="1:6">
      <c r="A11" s="244" t="s">
        <v>4</v>
      </c>
      <c r="B11" s="248" t="s">
        <v>121</v>
      </c>
      <c r="C11" s="242"/>
      <c r="D11" s="949" t="s">
        <v>182</v>
      </c>
      <c r="E11" s="949"/>
      <c r="F11" s="570">
        <f>F110</f>
        <v>38000000</v>
      </c>
    </row>
    <row r="12" spans="1:6">
      <c r="A12" s="244" t="s">
        <v>410</v>
      </c>
      <c r="B12" s="248" t="s">
        <v>184</v>
      </c>
      <c r="C12" s="242"/>
      <c r="D12" s="949" t="s">
        <v>185</v>
      </c>
      <c r="E12" s="949"/>
      <c r="F12" s="248" t="s">
        <v>186</v>
      </c>
    </row>
    <row r="13" spans="1:6">
      <c r="A13" s="244" t="s">
        <v>8</v>
      </c>
      <c r="B13" s="248" t="s">
        <v>187</v>
      </c>
      <c r="C13" s="242"/>
      <c r="D13" s="949" t="s">
        <v>9</v>
      </c>
      <c r="E13" s="949"/>
      <c r="F13" s="248" t="s">
        <v>591</v>
      </c>
    </row>
    <row r="14" spans="1:6" ht="24">
      <c r="A14" s="244" t="s">
        <v>10</v>
      </c>
      <c r="B14" s="249">
        <v>44228</v>
      </c>
      <c r="C14" s="242"/>
      <c r="D14" s="953" t="s">
        <v>11</v>
      </c>
      <c r="E14" s="953"/>
      <c r="F14" s="250" t="s">
        <v>592</v>
      </c>
    </row>
    <row r="15" spans="1:6">
      <c r="A15" s="251"/>
      <c r="B15" s="252"/>
      <c r="C15" s="242"/>
      <c r="D15" s="242"/>
      <c r="E15" s="242"/>
      <c r="F15" s="242"/>
    </row>
    <row r="16" spans="1:6">
      <c r="A16" s="1006" t="s">
        <v>190</v>
      </c>
      <c r="B16" s="1007"/>
      <c r="C16" s="1007"/>
      <c r="D16" s="1007"/>
      <c r="E16" s="1007"/>
      <c r="F16" s="1008"/>
    </row>
    <row r="17" spans="1:6">
      <c r="A17" s="242"/>
      <c r="B17" s="254"/>
      <c r="C17" s="254"/>
      <c r="D17" s="254"/>
      <c r="E17" s="242"/>
      <c r="F17" s="242"/>
    </row>
    <row r="18" spans="1:6">
      <c r="A18" s="255" t="s">
        <v>13</v>
      </c>
      <c r="B18" s="256"/>
      <c r="C18" s="256"/>
      <c r="D18" s="256"/>
      <c r="E18" s="256"/>
      <c r="F18" s="242"/>
    </row>
    <row r="19" spans="1:6">
      <c r="A19" s="796" t="s">
        <v>14</v>
      </c>
      <c r="B19" s="796" t="s">
        <v>15</v>
      </c>
      <c r="C19" s="796" t="s">
        <v>16</v>
      </c>
      <c r="D19" s="796" t="s">
        <v>191</v>
      </c>
      <c r="E19" s="796" t="s">
        <v>18</v>
      </c>
      <c r="F19" s="797" t="s">
        <v>19</v>
      </c>
    </row>
    <row r="20" spans="1:6">
      <c r="A20" s="798" t="s">
        <v>593</v>
      </c>
      <c r="B20" s="259" t="s">
        <v>20</v>
      </c>
      <c r="C20" s="799">
        <v>1</v>
      </c>
      <c r="D20" s="259" t="s">
        <v>413</v>
      </c>
      <c r="E20" s="800">
        <v>20000</v>
      </c>
      <c r="F20" s="260">
        <f>E20*C20</f>
        <v>20000</v>
      </c>
    </row>
    <row r="21" spans="1:6">
      <c r="A21" s="798" t="s">
        <v>196</v>
      </c>
      <c r="B21" s="259" t="s">
        <v>20</v>
      </c>
      <c r="C21" s="801">
        <v>20</v>
      </c>
      <c r="D21" s="259" t="s">
        <v>413</v>
      </c>
      <c r="E21" s="800">
        <v>20000</v>
      </c>
      <c r="F21" s="260">
        <f t="shared" ref="F21:F52" si="0">E21*C21</f>
        <v>400000</v>
      </c>
    </row>
    <row r="22" spans="1:6">
      <c r="A22" s="798" t="s">
        <v>594</v>
      </c>
      <c r="B22" s="259" t="s">
        <v>20</v>
      </c>
      <c r="C22" s="801">
        <v>20</v>
      </c>
      <c r="D22" s="259" t="s">
        <v>413</v>
      </c>
      <c r="E22" s="800">
        <v>20000</v>
      </c>
      <c r="F22" s="260">
        <f t="shared" si="0"/>
        <v>400000</v>
      </c>
    </row>
    <row r="23" spans="1:6">
      <c r="A23" s="798" t="s">
        <v>414</v>
      </c>
      <c r="B23" s="259" t="s">
        <v>20</v>
      </c>
      <c r="C23" s="802">
        <v>4</v>
      </c>
      <c r="D23" s="259" t="s">
        <v>413</v>
      </c>
      <c r="E23" s="800">
        <v>20000</v>
      </c>
      <c r="F23" s="260">
        <f t="shared" si="0"/>
        <v>80000</v>
      </c>
    </row>
    <row r="24" spans="1:6">
      <c r="A24" s="798" t="s">
        <v>415</v>
      </c>
      <c r="B24" s="259" t="s">
        <v>20</v>
      </c>
      <c r="C24" s="802">
        <v>0.2</v>
      </c>
      <c r="D24" s="259" t="s">
        <v>413</v>
      </c>
      <c r="E24" s="800">
        <v>20000</v>
      </c>
      <c r="F24" s="260">
        <f t="shared" si="0"/>
        <v>4000</v>
      </c>
    </row>
    <row r="25" spans="1:6">
      <c r="A25" s="798" t="s">
        <v>416</v>
      </c>
      <c r="B25" s="259" t="s">
        <v>20</v>
      </c>
      <c r="C25" s="801">
        <v>0.2</v>
      </c>
      <c r="D25" s="803" t="s">
        <v>224</v>
      </c>
      <c r="E25" s="800">
        <v>20000</v>
      </c>
      <c r="F25" s="260">
        <f t="shared" si="0"/>
        <v>4000</v>
      </c>
    </row>
    <row r="26" spans="1:6">
      <c r="A26" s="798" t="s">
        <v>417</v>
      </c>
      <c r="B26" s="259" t="s">
        <v>20</v>
      </c>
      <c r="C26" s="802">
        <v>1</v>
      </c>
      <c r="D26" s="803" t="s">
        <v>224</v>
      </c>
      <c r="E26" s="800">
        <v>20000</v>
      </c>
      <c r="F26" s="260">
        <f t="shared" si="0"/>
        <v>20000</v>
      </c>
    </row>
    <row r="27" spans="1:6">
      <c r="A27" s="798" t="s">
        <v>418</v>
      </c>
      <c r="B27" s="259" t="s">
        <v>20</v>
      </c>
      <c r="C27" s="802">
        <v>0.2</v>
      </c>
      <c r="D27" s="803" t="s">
        <v>115</v>
      </c>
      <c r="E27" s="800">
        <v>20000</v>
      </c>
      <c r="F27" s="260">
        <f t="shared" si="0"/>
        <v>4000</v>
      </c>
    </row>
    <row r="28" spans="1:6">
      <c r="A28" s="798" t="s">
        <v>595</v>
      </c>
      <c r="B28" s="259" t="s">
        <v>20</v>
      </c>
      <c r="C28" s="802">
        <v>0.2</v>
      </c>
      <c r="D28" s="803" t="s">
        <v>288</v>
      </c>
      <c r="E28" s="800">
        <v>20000</v>
      </c>
      <c r="F28" s="260">
        <f t="shared" si="0"/>
        <v>4000</v>
      </c>
    </row>
    <row r="29" spans="1:6">
      <c r="A29" s="798" t="s">
        <v>420</v>
      </c>
      <c r="B29" s="259" t="s">
        <v>20</v>
      </c>
      <c r="C29" s="802">
        <v>1</v>
      </c>
      <c r="D29" s="803" t="s">
        <v>115</v>
      </c>
      <c r="E29" s="800">
        <v>20000</v>
      </c>
      <c r="F29" s="260">
        <f t="shared" si="0"/>
        <v>20000</v>
      </c>
    </row>
    <row r="30" spans="1:6">
      <c r="A30" s="798" t="s">
        <v>111</v>
      </c>
      <c r="B30" s="259" t="s">
        <v>20</v>
      </c>
      <c r="C30" s="802">
        <v>1</v>
      </c>
      <c r="D30" s="803" t="s">
        <v>115</v>
      </c>
      <c r="E30" s="800">
        <v>20000</v>
      </c>
      <c r="F30" s="260">
        <f t="shared" si="0"/>
        <v>20000</v>
      </c>
    </row>
    <row r="31" spans="1:6">
      <c r="A31" s="798" t="s">
        <v>421</v>
      </c>
      <c r="B31" s="259" t="s">
        <v>20</v>
      </c>
      <c r="C31" s="802">
        <v>4</v>
      </c>
      <c r="D31" s="803" t="s">
        <v>115</v>
      </c>
      <c r="E31" s="800">
        <v>20000</v>
      </c>
      <c r="F31" s="260">
        <f t="shared" si="0"/>
        <v>80000</v>
      </c>
    </row>
    <row r="32" spans="1:6">
      <c r="A32" s="798" t="s">
        <v>596</v>
      </c>
      <c r="B32" s="259" t="s">
        <v>20</v>
      </c>
      <c r="C32" s="802">
        <v>1</v>
      </c>
      <c r="D32" s="803" t="s">
        <v>115</v>
      </c>
      <c r="E32" s="800">
        <v>20000</v>
      </c>
      <c r="F32" s="260">
        <f t="shared" si="0"/>
        <v>20000</v>
      </c>
    </row>
    <row r="33" spans="1:6">
      <c r="A33" s="798" t="s">
        <v>422</v>
      </c>
      <c r="B33" s="259" t="s">
        <v>20</v>
      </c>
      <c r="C33" s="802">
        <v>1</v>
      </c>
      <c r="D33" s="803" t="s">
        <v>288</v>
      </c>
      <c r="E33" s="800">
        <v>20000</v>
      </c>
      <c r="F33" s="260">
        <f t="shared" si="0"/>
        <v>20000</v>
      </c>
    </row>
    <row r="34" spans="1:6">
      <c r="A34" s="798" t="s">
        <v>423</v>
      </c>
      <c r="B34" s="259" t="s">
        <v>20</v>
      </c>
      <c r="C34" s="802">
        <v>1</v>
      </c>
      <c r="D34" s="803" t="s">
        <v>288</v>
      </c>
      <c r="E34" s="800">
        <v>20000</v>
      </c>
      <c r="F34" s="260">
        <f t="shared" si="0"/>
        <v>20000</v>
      </c>
    </row>
    <row r="35" spans="1:6">
      <c r="A35" s="798" t="s">
        <v>424</v>
      </c>
      <c r="B35" s="259" t="s">
        <v>20</v>
      </c>
      <c r="C35" s="802">
        <v>8</v>
      </c>
      <c r="D35" s="803" t="s">
        <v>288</v>
      </c>
      <c r="E35" s="800">
        <v>20000</v>
      </c>
      <c r="F35" s="260">
        <f t="shared" si="0"/>
        <v>160000</v>
      </c>
    </row>
    <row r="36" spans="1:6">
      <c r="A36" s="798" t="s">
        <v>420</v>
      </c>
      <c r="B36" s="259" t="s">
        <v>20</v>
      </c>
      <c r="C36" s="802">
        <v>2</v>
      </c>
      <c r="D36" s="803" t="s">
        <v>288</v>
      </c>
      <c r="E36" s="800">
        <v>20000</v>
      </c>
      <c r="F36" s="260">
        <f t="shared" si="0"/>
        <v>40000</v>
      </c>
    </row>
    <row r="37" spans="1:6">
      <c r="A37" s="798" t="s">
        <v>435</v>
      </c>
      <c r="B37" s="259" t="s">
        <v>20</v>
      </c>
      <c r="C37" s="802">
        <v>4</v>
      </c>
      <c r="D37" s="803" t="s">
        <v>288</v>
      </c>
      <c r="E37" s="800">
        <v>20000</v>
      </c>
      <c r="F37" s="260">
        <f t="shared" si="0"/>
        <v>80000</v>
      </c>
    </row>
    <row r="38" spans="1:6">
      <c r="A38" s="798" t="s">
        <v>597</v>
      </c>
      <c r="B38" s="259" t="s">
        <v>20</v>
      </c>
      <c r="C38" s="802">
        <v>1</v>
      </c>
      <c r="D38" s="803" t="s">
        <v>290</v>
      </c>
      <c r="E38" s="800">
        <v>20000</v>
      </c>
      <c r="F38" s="260">
        <f t="shared" si="0"/>
        <v>20000</v>
      </c>
    </row>
    <row r="39" spans="1:6">
      <c r="A39" s="798" t="s">
        <v>598</v>
      </c>
      <c r="B39" s="259" t="s">
        <v>20</v>
      </c>
      <c r="C39" s="802">
        <v>1</v>
      </c>
      <c r="D39" s="803" t="s">
        <v>290</v>
      </c>
      <c r="E39" s="800">
        <v>20000</v>
      </c>
      <c r="F39" s="260">
        <f t="shared" si="0"/>
        <v>20000</v>
      </c>
    </row>
    <row r="40" spans="1:6">
      <c r="A40" s="798" t="s">
        <v>429</v>
      </c>
      <c r="B40" s="259" t="s">
        <v>20</v>
      </c>
      <c r="C40" s="802">
        <v>0.2</v>
      </c>
      <c r="D40" s="803" t="s">
        <v>288</v>
      </c>
      <c r="E40" s="800">
        <v>20000</v>
      </c>
      <c r="F40" s="260">
        <f t="shared" si="0"/>
        <v>4000</v>
      </c>
    </row>
    <row r="41" spans="1:6">
      <c r="A41" s="798" t="s">
        <v>426</v>
      </c>
      <c r="B41" s="259" t="s">
        <v>20</v>
      </c>
      <c r="C41" s="802">
        <v>4</v>
      </c>
      <c r="D41" s="803" t="s">
        <v>290</v>
      </c>
      <c r="E41" s="800">
        <v>20000</v>
      </c>
      <c r="F41" s="260">
        <f t="shared" si="0"/>
        <v>80000</v>
      </c>
    </row>
    <row r="42" spans="1:6">
      <c r="A42" s="798" t="s">
        <v>599</v>
      </c>
      <c r="B42" s="259" t="s">
        <v>20</v>
      </c>
      <c r="C42" s="802">
        <v>1</v>
      </c>
      <c r="D42" s="803" t="s">
        <v>292</v>
      </c>
      <c r="E42" s="800">
        <v>20000</v>
      </c>
      <c r="F42" s="260">
        <f t="shared" si="0"/>
        <v>20000</v>
      </c>
    </row>
    <row r="43" spans="1:6">
      <c r="A43" s="798" t="s">
        <v>431</v>
      </c>
      <c r="B43" s="259" t="s">
        <v>20</v>
      </c>
      <c r="C43" s="802">
        <v>4</v>
      </c>
      <c r="D43" s="803" t="s">
        <v>292</v>
      </c>
      <c r="E43" s="800">
        <v>20000</v>
      </c>
      <c r="F43" s="260">
        <f t="shared" si="0"/>
        <v>80000</v>
      </c>
    </row>
    <row r="44" spans="1:6">
      <c r="A44" s="798" t="s">
        <v>432</v>
      </c>
      <c r="B44" s="259" t="s">
        <v>20</v>
      </c>
      <c r="C44" s="802">
        <v>0.2</v>
      </c>
      <c r="D44" s="803" t="s">
        <v>290</v>
      </c>
      <c r="E44" s="800">
        <v>20000</v>
      </c>
      <c r="F44" s="260">
        <f t="shared" si="0"/>
        <v>4000</v>
      </c>
    </row>
    <row r="45" spans="1:6">
      <c r="A45" s="798" t="s">
        <v>600</v>
      </c>
      <c r="B45" s="259" t="s">
        <v>20</v>
      </c>
      <c r="C45" s="802">
        <v>1</v>
      </c>
      <c r="D45" s="803" t="s">
        <v>292</v>
      </c>
      <c r="E45" s="800">
        <v>20000</v>
      </c>
      <c r="F45" s="260">
        <f t="shared" si="0"/>
        <v>20000</v>
      </c>
    </row>
    <row r="46" spans="1:6">
      <c r="A46" s="798" t="s">
        <v>426</v>
      </c>
      <c r="B46" s="259" t="s">
        <v>20</v>
      </c>
      <c r="C46" s="802">
        <v>4</v>
      </c>
      <c r="D46" s="803" t="s">
        <v>292</v>
      </c>
      <c r="E46" s="800">
        <v>20000</v>
      </c>
      <c r="F46" s="260">
        <f t="shared" si="0"/>
        <v>80000</v>
      </c>
    </row>
    <row r="47" spans="1:6">
      <c r="A47" s="798" t="s">
        <v>601</v>
      </c>
      <c r="B47" s="259" t="s">
        <v>20</v>
      </c>
      <c r="C47" s="802">
        <v>1</v>
      </c>
      <c r="D47" s="803" t="s">
        <v>294</v>
      </c>
      <c r="E47" s="800">
        <v>20000</v>
      </c>
      <c r="F47" s="260">
        <f t="shared" si="0"/>
        <v>20000</v>
      </c>
    </row>
    <row r="48" spans="1:6">
      <c r="A48" s="798" t="s">
        <v>434</v>
      </c>
      <c r="B48" s="259" t="s">
        <v>20</v>
      </c>
      <c r="C48" s="802">
        <v>0.2</v>
      </c>
      <c r="D48" s="803" t="s">
        <v>292</v>
      </c>
      <c r="E48" s="800">
        <v>20000</v>
      </c>
      <c r="F48" s="260">
        <f t="shared" si="0"/>
        <v>4000</v>
      </c>
    </row>
    <row r="49" spans="1:6">
      <c r="A49" s="798" t="s">
        <v>426</v>
      </c>
      <c r="B49" s="259" t="s">
        <v>20</v>
      </c>
      <c r="C49" s="802">
        <v>4</v>
      </c>
      <c r="D49" s="803" t="s">
        <v>294</v>
      </c>
      <c r="E49" s="800">
        <v>20000</v>
      </c>
      <c r="F49" s="260">
        <f t="shared" si="0"/>
        <v>80000</v>
      </c>
    </row>
    <row r="50" spans="1:6">
      <c r="A50" s="798" t="s">
        <v>426</v>
      </c>
      <c r="B50" s="259" t="s">
        <v>20</v>
      </c>
      <c r="C50" s="802">
        <v>2</v>
      </c>
      <c r="D50" s="803" t="s">
        <v>296</v>
      </c>
      <c r="E50" s="800">
        <v>20000</v>
      </c>
      <c r="F50" s="260">
        <f t="shared" si="0"/>
        <v>40000</v>
      </c>
    </row>
    <row r="51" spans="1:6">
      <c r="A51" s="798" t="s">
        <v>435</v>
      </c>
      <c r="B51" s="259" t="s">
        <v>20</v>
      </c>
      <c r="C51" s="802">
        <v>2</v>
      </c>
      <c r="D51" s="803" t="s">
        <v>298</v>
      </c>
      <c r="E51" s="800">
        <v>20000</v>
      </c>
      <c r="F51" s="260">
        <f t="shared" si="0"/>
        <v>40000</v>
      </c>
    </row>
    <row r="52" spans="1:6">
      <c r="A52" s="798" t="s">
        <v>83</v>
      </c>
      <c r="B52" s="259" t="s">
        <v>20</v>
      </c>
      <c r="C52" s="802">
        <v>300</v>
      </c>
      <c r="D52" s="803" t="s">
        <v>602</v>
      </c>
      <c r="E52" s="800">
        <v>20000</v>
      </c>
      <c r="F52" s="260">
        <f t="shared" si="0"/>
        <v>6000000</v>
      </c>
    </row>
    <row r="53" spans="1:6">
      <c r="A53" s="804" t="s">
        <v>21</v>
      </c>
      <c r="B53" s="805"/>
      <c r="C53" s="805">
        <f>SUM(C20:C52)</f>
        <v>395.40000000000003</v>
      </c>
      <c r="D53" s="805"/>
      <c r="E53" s="804"/>
      <c r="F53" s="806">
        <f>SUM(F20:F52)</f>
        <v>7908000</v>
      </c>
    </row>
    <row r="54" spans="1:6">
      <c r="A54" s="242"/>
      <c r="B54" s="242"/>
      <c r="C54" s="242"/>
      <c r="D54" s="242"/>
      <c r="E54" s="242"/>
      <c r="F54" s="290"/>
    </row>
    <row r="55" spans="1:6">
      <c r="A55" s="255" t="s">
        <v>22</v>
      </c>
      <c r="B55" s="267"/>
      <c r="C55" s="267"/>
      <c r="D55" s="267"/>
      <c r="E55" s="256"/>
      <c r="F55" s="290"/>
    </row>
    <row r="56" spans="1:6">
      <c r="A56" s="807" t="s">
        <v>14</v>
      </c>
      <c r="B56" s="796" t="s">
        <v>15</v>
      </c>
      <c r="C56" s="796" t="s">
        <v>16</v>
      </c>
      <c r="D56" s="796" t="s">
        <v>191</v>
      </c>
      <c r="E56" s="796" t="s">
        <v>18</v>
      </c>
      <c r="F56" s="806" t="s">
        <v>19</v>
      </c>
    </row>
    <row r="57" spans="1:6">
      <c r="A57" s="269"/>
      <c r="B57" s="270"/>
      <c r="C57" s="270"/>
      <c r="D57" s="270"/>
      <c r="E57" s="269"/>
      <c r="F57" s="260"/>
    </row>
    <row r="58" spans="1:6">
      <c r="A58" s="804" t="s">
        <v>23</v>
      </c>
      <c r="B58" s="805"/>
      <c r="C58" s="805"/>
      <c r="D58" s="805"/>
      <c r="E58" s="804"/>
      <c r="F58" s="806"/>
    </row>
    <row r="59" spans="1:6">
      <c r="A59" s="242"/>
      <c r="B59" s="242"/>
      <c r="C59" s="242"/>
      <c r="D59" s="242"/>
      <c r="E59" s="242"/>
      <c r="F59" s="290"/>
    </row>
    <row r="60" spans="1:6">
      <c r="A60" s="255" t="s">
        <v>24</v>
      </c>
      <c r="B60" s="267"/>
      <c r="C60" s="267"/>
      <c r="D60" s="267"/>
      <c r="E60" s="256"/>
      <c r="F60" s="290"/>
    </row>
    <row r="61" spans="1:6">
      <c r="A61" s="807" t="s">
        <v>14</v>
      </c>
      <c r="B61" s="807" t="s">
        <v>15</v>
      </c>
      <c r="C61" s="807" t="s">
        <v>16</v>
      </c>
      <c r="D61" s="796" t="s">
        <v>191</v>
      </c>
      <c r="E61" s="796" t="s">
        <v>18</v>
      </c>
      <c r="F61" s="806" t="s">
        <v>19</v>
      </c>
    </row>
    <row r="62" spans="1:6">
      <c r="A62" s="808"/>
      <c r="B62" s="259"/>
      <c r="C62" s="808"/>
      <c r="D62" s="808"/>
      <c r="E62" s="809"/>
      <c r="F62" s="260"/>
    </row>
    <row r="63" spans="1:6">
      <c r="A63" s="804" t="s">
        <v>26</v>
      </c>
      <c r="B63" s="805"/>
      <c r="C63" s="805"/>
      <c r="D63" s="805"/>
      <c r="E63" s="804"/>
      <c r="F63" s="806"/>
    </row>
    <row r="64" spans="1:6">
      <c r="A64" s="242"/>
      <c r="B64" s="242"/>
      <c r="C64" s="242"/>
      <c r="D64" s="242"/>
      <c r="E64" s="242"/>
      <c r="F64" s="290"/>
    </row>
    <row r="65" spans="1:6">
      <c r="A65" s="255" t="s">
        <v>27</v>
      </c>
      <c r="B65" s="267"/>
      <c r="C65" s="267"/>
      <c r="D65" s="267"/>
      <c r="E65" s="256"/>
      <c r="F65" s="290"/>
    </row>
    <row r="66" spans="1:6">
      <c r="A66" s="796" t="s">
        <v>28</v>
      </c>
      <c r="B66" s="796" t="s">
        <v>15</v>
      </c>
      <c r="C66" s="796" t="s">
        <v>438</v>
      </c>
      <c r="D66" s="796" t="s">
        <v>191</v>
      </c>
      <c r="E66" s="796" t="s">
        <v>18</v>
      </c>
      <c r="F66" s="806" t="s">
        <v>19</v>
      </c>
    </row>
    <row r="67" spans="1:6">
      <c r="A67" s="810" t="s">
        <v>206</v>
      </c>
      <c r="B67" s="811"/>
      <c r="C67" s="811"/>
      <c r="D67" s="811"/>
      <c r="E67" s="812"/>
      <c r="F67" s="260"/>
    </row>
    <row r="68" spans="1:6">
      <c r="A68" s="286" t="s">
        <v>439</v>
      </c>
      <c r="B68" s="278" t="s">
        <v>63</v>
      </c>
      <c r="C68" s="278">
        <v>100</v>
      </c>
      <c r="D68" s="287" t="s">
        <v>440</v>
      </c>
      <c r="E68" s="813">
        <v>1018</v>
      </c>
      <c r="F68" s="281">
        <f>E68*C68</f>
        <v>101800</v>
      </c>
    </row>
    <row r="69" spans="1:6">
      <c r="A69" s="814" t="s">
        <v>441</v>
      </c>
      <c r="B69" s="815" t="s">
        <v>63</v>
      </c>
      <c r="C69" s="816">
        <v>100</v>
      </c>
      <c r="D69" s="817" t="s">
        <v>440</v>
      </c>
      <c r="E69" s="818">
        <v>1639</v>
      </c>
      <c r="F69" s="281">
        <f>E69*C69</f>
        <v>163900</v>
      </c>
    </row>
    <row r="70" spans="1:6">
      <c r="A70" s="814" t="s">
        <v>207</v>
      </c>
      <c r="B70" s="815" t="s">
        <v>102</v>
      </c>
      <c r="C70" s="816">
        <v>250</v>
      </c>
      <c r="D70" s="817" t="s">
        <v>442</v>
      </c>
      <c r="E70" s="818">
        <v>1000</v>
      </c>
      <c r="F70" s="281">
        <f t="shared" ref="F70:F85" si="1">E70*C70</f>
        <v>250000</v>
      </c>
    </row>
    <row r="71" spans="1:6">
      <c r="A71" s="814" t="s">
        <v>214</v>
      </c>
      <c r="B71" s="815" t="s">
        <v>102</v>
      </c>
      <c r="C71" s="816">
        <v>50</v>
      </c>
      <c r="D71" s="817" t="s">
        <v>230</v>
      </c>
      <c r="E71" s="818">
        <v>792</v>
      </c>
      <c r="F71" s="281">
        <f t="shared" si="1"/>
        <v>39600</v>
      </c>
    </row>
    <row r="72" spans="1:6">
      <c r="A72" s="814" t="s">
        <v>603</v>
      </c>
      <c r="B72" s="815" t="s">
        <v>102</v>
      </c>
      <c r="C72" s="816">
        <v>100</v>
      </c>
      <c r="D72" s="817" t="s">
        <v>451</v>
      </c>
      <c r="E72" s="818">
        <v>1639</v>
      </c>
      <c r="F72" s="281">
        <f t="shared" si="1"/>
        <v>163900</v>
      </c>
    </row>
    <row r="73" spans="1:6">
      <c r="A73" s="814" t="s">
        <v>231</v>
      </c>
      <c r="B73" s="815" t="s">
        <v>103</v>
      </c>
      <c r="C73" s="816">
        <v>4</v>
      </c>
      <c r="D73" s="817" t="s">
        <v>445</v>
      </c>
      <c r="E73" s="818">
        <v>12756</v>
      </c>
      <c r="F73" s="281">
        <f t="shared" si="1"/>
        <v>51024</v>
      </c>
    </row>
    <row r="74" spans="1:6">
      <c r="A74" s="814" t="s">
        <v>229</v>
      </c>
      <c r="B74" s="815" t="s">
        <v>103</v>
      </c>
      <c r="C74" s="816">
        <v>4</v>
      </c>
      <c r="D74" s="817" t="s">
        <v>445</v>
      </c>
      <c r="E74" s="818">
        <v>8678</v>
      </c>
      <c r="F74" s="281">
        <f t="shared" si="1"/>
        <v>34712</v>
      </c>
    </row>
    <row r="75" spans="1:6">
      <c r="A75" s="814" t="s">
        <v>446</v>
      </c>
      <c r="B75" s="815" t="s">
        <v>103</v>
      </c>
      <c r="C75" s="816">
        <v>2</v>
      </c>
      <c r="D75" s="817" t="s">
        <v>447</v>
      </c>
      <c r="E75" s="818">
        <v>7784</v>
      </c>
      <c r="F75" s="281">
        <f t="shared" si="1"/>
        <v>15568</v>
      </c>
    </row>
    <row r="76" spans="1:6">
      <c r="A76" s="277" t="s">
        <v>604</v>
      </c>
      <c r="B76" s="278"/>
      <c r="C76" s="278"/>
      <c r="D76" s="278"/>
      <c r="E76" s="279"/>
      <c r="F76" s="281"/>
    </row>
    <row r="77" spans="1:6">
      <c r="A77" s="814" t="s">
        <v>605</v>
      </c>
      <c r="B77" s="815" t="s">
        <v>63</v>
      </c>
      <c r="C77" s="816">
        <v>5</v>
      </c>
      <c r="D77" s="817" t="s">
        <v>606</v>
      </c>
      <c r="E77" s="818">
        <v>9483</v>
      </c>
      <c r="F77" s="281">
        <f t="shared" si="1"/>
        <v>47415</v>
      </c>
    </row>
    <row r="78" spans="1:6">
      <c r="A78" s="277" t="s">
        <v>98</v>
      </c>
      <c r="B78" s="819"/>
      <c r="C78" s="819"/>
      <c r="D78" s="819"/>
      <c r="E78" s="820"/>
      <c r="F78" s="281"/>
    </row>
    <row r="79" spans="1:6">
      <c r="A79" s="814" t="s">
        <v>454</v>
      </c>
      <c r="B79" s="815" t="s">
        <v>103</v>
      </c>
      <c r="C79" s="816">
        <v>2</v>
      </c>
      <c r="D79" s="817" t="s">
        <v>413</v>
      </c>
      <c r="E79" s="818">
        <v>6440</v>
      </c>
      <c r="F79" s="281">
        <f t="shared" si="1"/>
        <v>12880</v>
      </c>
    </row>
    <row r="80" spans="1:6">
      <c r="A80" s="814" t="s">
        <v>240</v>
      </c>
      <c r="B80" s="815" t="s">
        <v>103</v>
      </c>
      <c r="C80" s="816">
        <v>3</v>
      </c>
      <c r="D80" s="817" t="s">
        <v>200</v>
      </c>
      <c r="E80" s="818">
        <v>8254</v>
      </c>
      <c r="F80" s="281">
        <f t="shared" si="1"/>
        <v>24762</v>
      </c>
    </row>
    <row r="81" spans="1:6">
      <c r="A81" s="814" t="s">
        <v>607</v>
      </c>
      <c r="B81" s="815" t="s">
        <v>103</v>
      </c>
      <c r="C81" s="816">
        <v>2</v>
      </c>
      <c r="D81" s="817" t="s">
        <v>200</v>
      </c>
      <c r="E81" s="818">
        <v>24150</v>
      </c>
      <c r="F81" s="281">
        <f t="shared" si="1"/>
        <v>48300</v>
      </c>
    </row>
    <row r="82" spans="1:6">
      <c r="A82" s="821" t="s">
        <v>62</v>
      </c>
      <c r="B82" s="822"/>
      <c r="C82" s="822"/>
      <c r="D82" s="823"/>
      <c r="E82" s="281"/>
      <c r="F82" s="281"/>
    </row>
    <row r="83" spans="1:6">
      <c r="A83" s="814" t="s">
        <v>608</v>
      </c>
      <c r="B83" s="815" t="s">
        <v>63</v>
      </c>
      <c r="C83" s="816">
        <v>1</v>
      </c>
      <c r="D83" s="817" t="s">
        <v>221</v>
      </c>
      <c r="E83" s="818">
        <v>50981</v>
      </c>
      <c r="F83" s="281">
        <f t="shared" si="1"/>
        <v>50981</v>
      </c>
    </row>
    <row r="84" spans="1:6">
      <c r="A84" s="814" t="s">
        <v>245</v>
      </c>
      <c r="B84" s="815" t="s">
        <v>63</v>
      </c>
      <c r="C84" s="816">
        <v>5</v>
      </c>
      <c r="D84" s="817" t="s">
        <v>437</v>
      </c>
      <c r="E84" s="818">
        <v>64401</v>
      </c>
      <c r="F84" s="281">
        <f t="shared" si="1"/>
        <v>322005</v>
      </c>
    </row>
    <row r="85" spans="1:6">
      <c r="A85" s="814" t="s">
        <v>609</v>
      </c>
      <c r="B85" s="815" t="s">
        <v>103</v>
      </c>
      <c r="C85" s="816">
        <v>3</v>
      </c>
      <c r="D85" s="817" t="s">
        <v>224</v>
      </c>
      <c r="E85" s="818">
        <v>17146</v>
      </c>
      <c r="F85" s="281">
        <f t="shared" si="1"/>
        <v>51438</v>
      </c>
    </row>
    <row r="86" spans="1:6">
      <c r="A86" s="804" t="s">
        <v>31</v>
      </c>
      <c r="B86" s="805"/>
      <c r="C86" s="805"/>
      <c r="D86" s="805"/>
      <c r="E86" s="804"/>
      <c r="F86" s="806">
        <f>SUM(F69:F85)</f>
        <v>1276485</v>
      </c>
    </row>
    <row r="87" spans="1:6">
      <c r="A87" s="242"/>
      <c r="B87" s="242"/>
      <c r="C87" s="242"/>
      <c r="D87" s="242"/>
      <c r="E87" s="265"/>
      <c r="F87" s="290"/>
    </row>
    <row r="88" spans="1:6">
      <c r="A88" s="255" t="s">
        <v>32</v>
      </c>
      <c r="B88" s="267"/>
      <c r="C88" s="267"/>
      <c r="D88" s="267"/>
      <c r="E88" s="256"/>
      <c r="F88" s="290"/>
    </row>
    <row r="89" spans="1:6">
      <c r="A89" s="807" t="s">
        <v>33</v>
      </c>
      <c r="B89" s="796" t="s">
        <v>15</v>
      </c>
      <c r="C89" s="796" t="s">
        <v>205</v>
      </c>
      <c r="D89" s="796" t="s">
        <v>191</v>
      </c>
      <c r="E89" s="796" t="s">
        <v>18</v>
      </c>
      <c r="F89" s="806" t="s">
        <v>19</v>
      </c>
    </row>
    <row r="90" spans="1:6">
      <c r="A90" s="798" t="s">
        <v>610</v>
      </c>
      <c r="B90" s="260" t="s">
        <v>520</v>
      </c>
      <c r="C90" s="260">
        <v>25</v>
      </c>
      <c r="D90" s="803" t="s">
        <v>611</v>
      </c>
      <c r="E90" s="824">
        <v>12000</v>
      </c>
      <c r="F90" s="260">
        <f>E90*C90</f>
        <v>300000</v>
      </c>
    </row>
    <row r="91" spans="1:6">
      <c r="A91" s="293" t="s">
        <v>34</v>
      </c>
      <c r="B91" s="294"/>
      <c r="C91" s="294"/>
      <c r="D91" s="294"/>
      <c r="E91" s="293"/>
      <c r="F91" s="825">
        <f>SUM(F90:F90)</f>
        <v>300000</v>
      </c>
    </row>
    <row r="92" spans="1:6" ht="15.75" thickBot="1">
      <c r="A92" s="242"/>
      <c r="B92" s="242"/>
      <c r="C92" s="242"/>
      <c r="D92" s="242"/>
      <c r="E92" s="265"/>
      <c r="F92" s="826"/>
    </row>
    <row r="93" spans="1:6">
      <c r="A93" s="827" t="s">
        <v>35</v>
      </c>
      <c r="B93" s="828"/>
      <c r="C93" s="828"/>
      <c r="D93" s="828"/>
      <c r="E93" s="828"/>
      <c r="F93" s="829">
        <f>F91+F86+F53</f>
        <v>9484485</v>
      </c>
    </row>
    <row r="94" spans="1:6">
      <c r="A94" s="830" t="s">
        <v>36</v>
      </c>
      <c r="B94" s="304"/>
      <c r="C94" s="304"/>
      <c r="D94" s="304"/>
      <c r="E94" s="304"/>
      <c r="F94" s="831">
        <f>F93*0.05</f>
        <v>474224.25</v>
      </c>
    </row>
    <row r="95" spans="1:6">
      <c r="A95" s="832" t="s">
        <v>37</v>
      </c>
      <c r="B95" s="833"/>
      <c r="C95" s="833"/>
      <c r="D95" s="833"/>
      <c r="E95" s="833"/>
      <c r="F95" s="834">
        <f>F93+F94</f>
        <v>9958709.25</v>
      </c>
    </row>
    <row r="96" spans="1:6">
      <c r="A96" s="830" t="s">
        <v>38</v>
      </c>
      <c r="B96" s="304"/>
      <c r="C96" s="304"/>
      <c r="D96" s="304"/>
      <c r="E96" s="304"/>
      <c r="F96" s="831">
        <f>F110</f>
        <v>38000000</v>
      </c>
    </row>
    <row r="97" spans="1:6" ht="15.75" thickBot="1">
      <c r="A97" s="835" t="s">
        <v>39</v>
      </c>
      <c r="B97" s="836"/>
      <c r="C97" s="836"/>
      <c r="D97" s="836"/>
      <c r="E97" s="836"/>
      <c r="F97" s="837">
        <f>F96-F95</f>
        <v>28041290.75</v>
      </c>
    </row>
    <row r="98" spans="1:6">
      <c r="A98" s="307" t="s">
        <v>262</v>
      </c>
      <c r="B98" s="308"/>
      <c r="C98" s="308"/>
      <c r="D98" s="308"/>
      <c r="E98" s="308"/>
      <c r="F98" s="838"/>
    </row>
    <row r="99" spans="1:6">
      <c r="A99" s="307"/>
      <c r="B99" s="308"/>
      <c r="C99" s="308"/>
      <c r="D99" s="308"/>
      <c r="E99" s="308"/>
      <c r="F99" s="308"/>
    </row>
    <row r="100" spans="1:6">
      <c r="A100" s="622" t="s">
        <v>458</v>
      </c>
      <c r="B100" s="308"/>
      <c r="C100" s="308"/>
      <c r="D100" s="308"/>
      <c r="E100" s="308"/>
      <c r="F100" s="308"/>
    </row>
    <row r="101" spans="1:6">
      <c r="A101" s="623" t="s">
        <v>459</v>
      </c>
      <c r="B101" s="308"/>
      <c r="C101" s="308"/>
      <c r="D101" s="308"/>
      <c r="E101" s="308"/>
      <c r="F101" s="308"/>
    </row>
    <row r="102" spans="1:6">
      <c r="A102" s="623" t="s">
        <v>460</v>
      </c>
      <c r="B102" s="308"/>
      <c r="C102" s="308"/>
      <c r="D102" s="308"/>
      <c r="E102" s="308"/>
      <c r="F102" s="308"/>
    </row>
    <row r="103" spans="1:6">
      <c r="A103" s="623" t="s">
        <v>461</v>
      </c>
      <c r="B103" s="308"/>
      <c r="C103" s="308"/>
      <c r="D103" s="308"/>
      <c r="E103" s="308"/>
      <c r="F103" s="308"/>
    </row>
    <row r="104" spans="1:6">
      <c r="A104" s="623" t="s">
        <v>612</v>
      </c>
      <c r="B104" s="308"/>
      <c r="C104" s="308"/>
      <c r="D104" s="308"/>
      <c r="E104" s="308"/>
      <c r="F104" s="308"/>
    </row>
    <row r="105" spans="1:6">
      <c r="A105" s="623" t="s">
        <v>613</v>
      </c>
      <c r="B105" s="308"/>
      <c r="C105" s="308"/>
      <c r="D105" s="308"/>
      <c r="E105" s="308"/>
      <c r="F105" s="308"/>
    </row>
    <row r="106" spans="1:6">
      <c r="A106" s="623" t="s">
        <v>614</v>
      </c>
      <c r="B106" s="308"/>
      <c r="C106" s="308"/>
      <c r="D106" s="308"/>
      <c r="E106" s="308"/>
      <c r="F106" s="308"/>
    </row>
    <row r="107" spans="1:6">
      <c r="A107" s="242" t="s">
        <v>615</v>
      </c>
      <c r="B107" s="308"/>
      <c r="C107" s="308"/>
      <c r="D107" s="308"/>
      <c r="E107" s="308"/>
      <c r="F107" s="308"/>
    </row>
    <row r="108" spans="1:6">
      <c r="A108" s="242" t="s">
        <v>616</v>
      </c>
      <c r="B108" s="308"/>
      <c r="C108" s="308"/>
      <c r="D108" s="308"/>
      <c r="E108" s="308"/>
      <c r="F108" s="308"/>
    </row>
    <row r="109" spans="1:6" ht="15.75">
      <c r="A109" s="794"/>
      <c r="B109" s="1009" t="s">
        <v>466</v>
      </c>
      <c r="C109" s="1010"/>
      <c r="D109" s="839" t="s">
        <v>467</v>
      </c>
      <c r="E109" s="840" t="s">
        <v>469</v>
      </c>
      <c r="F109" s="840" t="s">
        <v>469</v>
      </c>
    </row>
    <row r="110" spans="1:6" ht="15.75">
      <c r="A110" s="794"/>
      <c r="B110" s="1011" t="s">
        <v>471</v>
      </c>
      <c r="C110" s="1012"/>
      <c r="D110" s="841">
        <v>1900</v>
      </c>
      <c r="E110" s="842">
        <v>20000</v>
      </c>
      <c r="F110" s="842">
        <f>E110*D110</f>
        <v>38000000</v>
      </c>
    </row>
    <row r="111" spans="1:6" ht="15.75">
      <c r="A111" s="794"/>
      <c r="B111" s="794"/>
      <c r="C111" s="794"/>
      <c r="D111" s="794"/>
      <c r="E111" s="794"/>
      <c r="F111" s="794"/>
    </row>
    <row r="112" spans="1:6" ht="15.75">
      <c r="A112" s="794"/>
      <c r="B112" s="794"/>
      <c r="C112" s="794"/>
      <c r="D112" s="794"/>
      <c r="E112" s="794"/>
      <c r="F112" s="794"/>
    </row>
    <row r="113" spans="1:6" ht="15.75">
      <c r="A113" s="794"/>
      <c r="B113" s="794"/>
      <c r="C113" s="794"/>
      <c r="D113" s="794"/>
      <c r="E113" s="794"/>
      <c r="F113" s="794"/>
    </row>
  </sheetData>
  <mergeCells count="11">
    <mergeCell ref="D13:E13"/>
    <mergeCell ref="D14:E14"/>
    <mergeCell ref="A16:F16"/>
    <mergeCell ref="B109:C109"/>
    <mergeCell ref="B110:C110"/>
    <mergeCell ref="D12:E12"/>
    <mergeCell ref="A6:F6"/>
    <mergeCell ref="D8:E8"/>
    <mergeCell ref="D9:E9"/>
    <mergeCell ref="D10:E10"/>
    <mergeCell ref="D11:E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selection activeCell="I15" sqref="I15"/>
    </sheetView>
  </sheetViews>
  <sheetFormatPr baseColWidth="10" defaultRowHeight="15"/>
  <cols>
    <col min="3" max="3" width="23.140625" customWidth="1"/>
    <col min="6" max="6" width="20" customWidth="1"/>
    <col min="7" max="7" width="26" customWidth="1"/>
  </cols>
  <sheetData>
    <row r="1" spans="1:8">
      <c r="A1" s="2"/>
      <c r="B1" s="2"/>
      <c r="C1" s="2"/>
      <c r="D1" s="2"/>
      <c r="E1" s="2"/>
      <c r="F1" s="2"/>
      <c r="G1" s="107"/>
      <c r="H1" s="1"/>
    </row>
    <row r="2" spans="1:8">
      <c r="A2" s="2"/>
      <c r="B2" s="2"/>
      <c r="C2" s="2"/>
      <c r="D2" s="2"/>
      <c r="E2" s="2"/>
      <c r="F2" s="2"/>
      <c r="G2" s="107"/>
      <c r="H2" s="1"/>
    </row>
    <row r="3" spans="1:8">
      <c r="A3" s="2"/>
      <c r="B3" s="2"/>
      <c r="C3" s="2"/>
      <c r="D3" s="2"/>
      <c r="E3" s="2"/>
      <c r="F3" s="2"/>
      <c r="G3" s="107"/>
      <c r="H3" s="1"/>
    </row>
    <row r="4" spans="1:8">
      <c r="A4" s="2"/>
      <c r="B4" s="2"/>
      <c r="C4" s="2"/>
      <c r="D4" s="2"/>
      <c r="E4" s="2"/>
      <c r="F4" s="2"/>
      <c r="G4" s="107"/>
      <c r="H4" s="1"/>
    </row>
    <row r="5" spans="1:8">
      <c r="A5" s="2"/>
      <c r="B5" s="2"/>
      <c r="C5" s="2"/>
      <c r="D5" s="2"/>
      <c r="E5" s="2"/>
      <c r="F5" s="2"/>
      <c r="G5" s="107"/>
      <c r="H5" s="1"/>
    </row>
    <row r="6" spans="1:8">
      <c r="A6" s="2"/>
      <c r="B6" s="2"/>
      <c r="C6" s="2"/>
      <c r="D6" s="2"/>
      <c r="E6" s="2"/>
      <c r="F6" s="2"/>
      <c r="G6" s="107"/>
      <c r="H6" s="1"/>
    </row>
    <row r="7" spans="1:8">
      <c r="A7" s="2"/>
      <c r="B7" s="2"/>
      <c r="C7" s="2"/>
      <c r="D7" s="2"/>
      <c r="E7" s="2"/>
      <c r="F7" s="2"/>
      <c r="G7" s="107"/>
      <c r="H7" s="1"/>
    </row>
    <row r="8" spans="1:8">
      <c r="A8" s="2"/>
      <c r="B8" s="3"/>
      <c r="C8" s="4"/>
      <c r="D8" s="2"/>
      <c r="E8" s="4"/>
      <c r="F8" s="4"/>
      <c r="G8" s="108"/>
      <c r="H8" s="1"/>
    </row>
    <row r="9" spans="1:8" ht="24.75">
      <c r="A9" s="5"/>
      <c r="B9" s="6" t="s">
        <v>0</v>
      </c>
      <c r="C9" s="7" t="s">
        <v>617</v>
      </c>
      <c r="D9" s="8"/>
      <c r="E9" s="931" t="s">
        <v>267</v>
      </c>
      <c r="F9" s="932"/>
      <c r="G9" s="148">
        <v>45000</v>
      </c>
      <c r="H9" s="1"/>
    </row>
    <row r="10" spans="1:8">
      <c r="A10" s="5"/>
      <c r="B10" s="9" t="s">
        <v>1</v>
      </c>
      <c r="C10" s="122" t="s">
        <v>618</v>
      </c>
      <c r="D10" s="10"/>
      <c r="E10" s="933" t="s">
        <v>2</v>
      </c>
      <c r="F10" s="934"/>
      <c r="G10" s="11" t="s">
        <v>619</v>
      </c>
      <c r="H10" s="1"/>
    </row>
    <row r="11" spans="1:8" ht="25.5">
      <c r="A11" s="5"/>
      <c r="B11" s="9" t="s">
        <v>3</v>
      </c>
      <c r="C11" s="11" t="s">
        <v>58</v>
      </c>
      <c r="D11" s="10"/>
      <c r="E11" s="933" t="s">
        <v>67</v>
      </c>
      <c r="F11" s="934"/>
      <c r="G11" s="109">
        <v>204</v>
      </c>
      <c r="H11" s="1"/>
    </row>
    <row r="12" spans="1:8">
      <c r="A12" s="5"/>
      <c r="B12" s="9" t="s">
        <v>4</v>
      </c>
      <c r="C12" s="12" t="s">
        <v>75</v>
      </c>
      <c r="D12" s="10"/>
      <c r="E12" s="154" t="s">
        <v>5</v>
      </c>
      <c r="F12" s="155"/>
      <c r="G12" s="98">
        <f>G9*G11</f>
        <v>9180000</v>
      </c>
      <c r="H12" s="1"/>
    </row>
    <row r="13" spans="1:8" ht="25.5">
      <c r="A13" s="5"/>
      <c r="B13" s="9" t="s">
        <v>6</v>
      </c>
      <c r="C13" s="11" t="s">
        <v>75</v>
      </c>
      <c r="D13" s="10"/>
      <c r="E13" s="933" t="s">
        <v>7</v>
      </c>
      <c r="F13" s="934"/>
      <c r="G13" s="11" t="s">
        <v>343</v>
      </c>
      <c r="H13" s="1"/>
    </row>
    <row r="14" spans="1:8" ht="25.5">
      <c r="A14" s="5"/>
      <c r="B14" s="9" t="s">
        <v>8</v>
      </c>
      <c r="C14" s="11" t="s">
        <v>272</v>
      </c>
      <c r="D14" s="10"/>
      <c r="E14" s="933" t="s">
        <v>9</v>
      </c>
      <c r="F14" s="934"/>
      <c r="G14" s="11" t="s">
        <v>619</v>
      </c>
      <c r="H14" s="1"/>
    </row>
    <row r="15" spans="1:8" ht="25.5">
      <c r="A15" s="5"/>
      <c r="B15" s="9" t="s">
        <v>10</v>
      </c>
      <c r="C15" s="565">
        <v>44571</v>
      </c>
      <c r="D15" s="10"/>
      <c r="E15" s="935" t="s">
        <v>11</v>
      </c>
      <c r="F15" s="936"/>
      <c r="G15" s="12" t="s">
        <v>344</v>
      </c>
      <c r="H15" s="1"/>
    </row>
    <row r="16" spans="1:8">
      <c r="A16" s="2"/>
      <c r="B16" s="15"/>
      <c r="C16" s="16"/>
      <c r="D16" s="17"/>
      <c r="E16" s="18"/>
      <c r="F16" s="18"/>
      <c r="G16" s="110"/>
      <c r="H16" s="1"/>
    </row>
    <row r="17" spans="1:8">
      <c r="A17" s="19"/>
      <c r="B17" s="937" t="s">
        <v>12</v>
      </c>
      <c r="C17" s="938"/>
      <c r="D17" s="938"/>
      <c r="E17" s="938"/>
      <c r="F17" s="938"/>
      <c r="G17" s="938"/>
      <c r="H17" s="1"/>
    </row>
    <row r="18" spans="1:8">
      <c r="A18" s="2"/>
      <c r="B18" s="20"/>
      <c r="C18" s="21"/>
      <c r="D18" s="21"/>
      <c r="E18" s="21"/>
      <c r="F18" s="22"/>
      <c r="G18" s="111"/>
      <c r="H18" s="1"/>
    </row>
    <row r="19" spans="1:8">
      <c r="A19" s="5"/>
      <c r="B19" s="23" t="s">
        <v>13</v>
      </c>
      <c r="C19" s="24"/>
      <c r="D19" s="25"/>
      <c r="E19" s="25"/>
      <c r="F19" s="25"/>
      <c r="G19" s="112"/>
      <c r="H19" s="1"/>
    </row>
    <row r="20" spans="1:8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  <c r="H20" s="1"/>
    </row>
    <row r="21" spans="1:8">
      <c r="A21" s="19"/>
      <c r="B21" s="153" t="s">
        <v>345</v>
      </c>
      <c r="C21" s="27" t="s">
        <v>20</v>
      </c>
      <c r="D21" s="99">
        <v>30</v>
      </c>
      <c r="E21" s="27" t="s">
        <v>346</v>
      </c>
      <c r="F21" s="137">
        <v>25000</v>
      </c>
      <c r="G21" s="137">
        <f>D21*F21</f>
        <v>750000</v>
      </c>
      <c r="H21" s="1"/>
    </row>
    <row r="22" spans="1:8">
      <c r="A22" s="19"/>
      <c r="B22" s="153" t="s">
        <v>347</v>
      </c>
      <c r="C22" s="27" t="s">
        <v>20</v>
      </c>
      <c r="D22" s="99">
        <v>2</v>
      </c>
      <c r="E22" s="27" t="s">
        <v>348</v>
      </c>
      <c r="F22" s="137">
        <v>25000</v>
      </c>
      <c r="G22" s="137">
        <f t="shared" ref="G22:G33" si="0">D22*F22</f>
        <v>50000</v>
      </c>
      <c r="H22" s="1"/>
    </row>
    <row r="23" spans="1:8" ht="25.5">
      <c r="A23" s="19"/>
      <c r="B23" s="153" t="s">
        <v>349</v>
      </c>
      <c r="C23" s="27" t="s">
        <v>20</v>
      </c>
      <c r="D23" s="144">
        <v>5</v>
      </c>
      <c r="E23" s="27" t="s">
        <v>350</v>
      </c>
      <c r="F23" s="137">
        <v>25000</v>
      </c>
      <c r="G23" s="137">
        <f t="shared" si="0"/>
        <v>125000</v>
      </c>
      <c r="H23" s="1"/>
    </row>
    <row r="24" spans="1:8">
      <c r="A24" s="19"/>
      <c r="B24" s="153" t="s">
        <v>351</v>
      </c>
      <c r="C24" s="27" t="s">
        <v>20</v>
      </c>
      <c r="D24" s="99">
        <v>16</v>
      </c>
      <c r="E24" s="27" t="s">
        <v>352</v>
      </c>
      <c r="F24" s="137">
        <v>25000</v>
      </c>
      <c r="G24" s="137">
        <f t="shared" si="0"/>
        <v>400000</v>
      </c>
      <c r="H24" s="1"/>
    </row>
    <row r="25" spans="1:8">
      <c r="A25" s="19"/>
      <c r="B25" s="153" t="s">
        <v>353</v>
      </c>
      <c r="C25" s="27" t="s">
        <v>20</v>
      </c>
      <c r="D25" s="99">
        <v>30</v>
      </c>
      <c r="E25" s="27" t="s">
        <v>354</v>
      </c>
      <c r="F25" s="137">
        <v>25000</v>
      </c>
      <c r="G25" s="137">
        <f t="shared" si="0"/>
        <v>750000</v>
      </c>
      <c r="H25" s="1"/>
    </row>
    <row r="26" spans="1:8">
      <c r="A26" s="19"/>
      <c r="B26" s="153" t="s">
        <v>355</v>
      </c>
      <c r="C26" s="27" t="s">
        <v>20</v>
      </c>
      <c r="D26" s="144">
        <v>5</v>
      </c>
      <c r="E26" s="27" t="s">
        <v>350</v>
      </c>
      <c r="F26" s="137">
        <v>25000</v>
      </c>
      <c r="G26" s="137">
        <f t="shared" si="0"/>
        <v>125000</v>
      </c>
      <c r="H26" s="1"/>
    </row>
    <row r="27" spans="1:8">
      <c r="A27" s="19"/>
      <c r="B27" s="153"/>
      <c r="C27" s="27"/>
      <c r="D27" s="99"/>
      <c r="E27" s="27"/>
      <c r="F27" s="137"/>
      <c r="G27" s="137">
        <f t="shared" si="0"/>
        <v>0</v>
      </c>
      <c r="H27" s="1"/>
    </row>
    <row r="28" spans="1:8">
      <c r="A28" s="19"/>
      <c r="B28" s="153"/>
      <c r="C28" s="27"/>
      <c r="D28" s="99"/>
      <c r="E28" s="27"/>
      <c r="F28" s="137"/>
      <c r="G28" s="137">
        <f t="shared" si="0"/>
        <v>0</v>
      </c>
      <c r="H28" s="1"/>
    </row>
    <row r="29" spans="1:8">
      <c r="A29" s="19"/>
      <c r="B29" s="153"/>
      <c r="C29" s="27"/>
      <c r="D29" s="144"/>
      <c r="E29" s="27"/>
      <c r="F29" s="137"/>
      <c r="G29" s="137">
        <f t="shared" si="0"/>
        <v>0</v>
      </c>
      <c r="H29" s="1"/>
    </row>
    <row r="30" spans="1:8">
      <c r="A30" s="19"/>
      <c r="B30" s="153"/>
      <c r="C30" s="27"/>
      <c r="D30" s="99"/>
      <c r="E30" s="27"/>
      <c r="F30" s="137"/>
      <c r="G30" s="137">
        <f t="shared" si="0"/>
        <v>0</v>
      </c>
      <c r="H30" s="1"/>
    </row>
    <row r="31" spans="1:8">
      <c r="A31" s="19"/>
      <c r="B31" s="153"/>
      <c r="C31" s="27"/>
      <c r="D31" s="99"/>
      <c r="E31" s="27"/>
      <c r="F31" s="137"/>
      <c r="G31" s="137">
        <f t="shared" si="0"/>
        <v>0</v>
      </c>
      <c r="H31" s="1"/>
    </row>
    <row r="32" spans="1:8">
      <c r="A32" s="19"/>
      <c r="B32" s="153"/>
      <c r="C32" s="27"/>
      <c r="D32" s="99"/>
      <c r="E32" s="27"/>
      <c r="F32" s="137"/>
      <c r="G32" s="137">
        <f t="shared" si="0"/>
        <v>0</v>
      </c>
      <c r="H32" s="1"/>
    </row>
    <row r="33" spans="1:8">
      <c r="A33" s="19"/>
      <c r="B33" s="153"/>
      <c r="C33" s="27"/>
      <c r="D33" s="99"/>
      <c r="E33" s="27"/>
      <c r="F33" s="137"/>
      <c r="G33" s="137">
        <f t="shared" si="0"/>
        <v>0</v>
      </c>
      <c r="H33" s="1"/>
    </row>
    <row r="34" spans="1:8">
      <c r="A34" s="19"/>
      <c r="B34" s="28" t="s">
        <v>21</v>
      </c>
      <c r="C34" s="29"/>
      <c r="D34" s="29"/>
      <c r="E34" s="29"/>
      <c r="F34" s="30"/>
      <c r="G34" s="138">
        <f>SUM(G21:G33)</f>
        <v>2200000</v>
      </c>
      <c r="H34" s="1"/>
    </row>
    <row r="35" spans="1:8">
      <c r="A35" s="2"/>
      <c r="B35" s="20"/>
      <c r="C35" s="22"/>
      <c r="D35" s="22"/>
      <c r="E35" s="22"/>
      <c r="F35" s="31"/>
      <c r="G35" s="113"/>
      <c r="H35" s="1"/>
    </row>
    <row r="36" spans="1:8">
      <c r="A36" s="5"/>
      <c r="B36" s="32" t="s">
        <v>22</v>
      </c>
      <c r="C36" s="33"/>
      <c r="D36" s="34"/>
      <c r="E36" s="34"/>
      <c r="F36" s="35"/>
      <c r="G36" s="114"/>
      <c r="H36" s="1"/>
    </row>
    <row r="37" spans="1:8">
      <c r="A37" s="5"/>
      <c r="B37" s="36" t="s">
        <v>14</v>
      </c>
      <c r="C37" s="37" t="s">
        <v>15</v>
      </c>
      <c r="D37" s="37" t="s">
        <v>16</v>
      </c>
      <c r="E37" s="36" t="s">
        <v>60</v>
      </c>
      <c r="F37" s="37" t="s">
        <v>18</v>
      </c>
      <c r="G37" s="36" t="s">
        <v>19</v>
      </c>
      <c r="H37" s="1"/>
    </row>
    <row r="38" spans="1:8">
      <c r="A38" s="5"/>
      <c r="B38" s="38"/>
      <c r="C38" s="39" t="s">
        <v>60</v>
      </c>
      <c r="D38" s="39" t="s">
        <v>60</v>
      </c>
      <c r="E38" s="39" t="s">
        <v>60</v>
      </c>
      <c r="F38" s="97" t="s">
        <v>60</v>
      </c>
      <c r="G38" s="140"/>
      <c r="H38" s="1"/>
    </row>
    <row r="39" spans="1:8">
      <c r="A39" s="5"/>
      <c r="B39" s="40" t="s">
        <v>23</v>
      </c>
      <c r="C39" s="41"/>
      <c r="D39" s="41"/>
      <c r="E39" s="41"/>
      <c r="F39" s="42"/>
      <c r="G39" s="141"/>
      <c r="H39" s="1"/>
    </row>
    <row r="40" spans="1:8">
      <c r="A40" s="2"/>
      <c r="B40" s="43"/>
      <c r="C40" s="44"/>
      <c r="D40" s="44"/>
      <c r="E40" s="44"/>
      <c r="F40" s="45"/>
      <c r="G40" s="115"/>
      <c r="H40" s="1"/>
    </row>
    <row r="41" spans="1:8">
      <c r="A41" s="5"/>
      <c r="B41" s="32" t="s">
        <v>24</v>
      </c>
      <c r="C41" s="33"/>
      <c r="D41" s="34"/>
      <c r="E41" s="34"/>
      <c r="F41" s="35"/>
      <c r="G41" s="114"/>
      <c r="H41" s="1"/>
    </row>
    <row r="42" spans="1:8">
      <c r="A42" s="5"/>
      <c r="B42" s="46" t="s">
        <v>14</v>
      </c>
      <c r="C42" s="46" t="s">
        <v>15</v>
      </c>
      <c r="D42" s="46" t="s">
        <v>16</v>
      </c>
      <c r="E42" s="46" t="s">
        <v>17</v>
      </c>
      <c r="F42" s="47" t="s">
        <v>18</v>
      </c>
      <c r="G42" s="46" t="s">
        <v>19</v>
      </c>
      <c r="H42" s="1"/>
    </row>
    <row r="43" spans="1:8" ht="25.5">
      <c r="A43" s="19"/>
      <c r="B43" s="153" t="s">
        <v>356</v>
      </c>
      <c r="C43" s="27" t="s">
        <v>25</v>
      </c>
      <c r="D43" s="99">
        <v>11</v>
      </c>
      <c r="E43" s="27" t="s">
        <v>357</v>
      </c>
      <c r="F43" s="137">
        <v>30000</v>
      </c>
      <c r="G43" s="137">
        <f>D43*F43</f>
        <v>330000</v>
      </c>
      <c r="H43" s="1"/>
    </row>
    <row r="44" spans="1:8">
      <c r="A44" s="19"/>
      <c r="B44" s="153" t="s">
        <v>358</v>
      </c>
      <c r="C44" s="27" t="s">
        <v>25</v>
      </c>
      <c r="D44" s="99">
        <v>1</v>
      </c>
      <c r="E44" s="27" t="s">
        <v>359</v>
      </c>
      <c r="F44" s="137">
        <v>65000</v>
      </c>
      <c r="G44" s="137">
        <f t="shared" ref="G44:G49" si="1">D44*F44</f>
        <v>65000</v>
      </c>
      <c r="H44" s="1"/>
    </row>
    <row r="45" spans="1:8" ht="25.5">
      <c r="A45" s="19"/>
      <c r="B45" s="153" t="s">
        <v>349</v>
      </c>
      <c r="C45" s="27" t="s">
        <v>25</v>
      </c>
      <c r="D45" s="99">
        <v>4</v>
      </c>
      <c r="E45" s="27" t="s">
        <v>360</v>
      </c>
      <c r="F45" s="137">
        <v>75000</v>
      </c>
      <c r="G45" s="137">
        <f t="shared" si="1"/>
        <v>300000</v>
      </c>
      <c r="H45" s="1"/>
    </row>
    <row r="46" spans="1:8" ht="25.5">
      <c r="A46" s="19"/>
      <c r="B46" s="153" t="s">
        <v>361</v>
      </c>
      <c r="C46" s="27" t="s">
        <v>25</v>
      </c>
      <c r="D46" s="99">
        <v>5</v>
      </c>
      <c r="E46" s="27" t="s">
        <v>362</v>
      </c>
      <c r="F46" s="137">
        <v>90000</v>
      </c>
      <c r="G46" s="137">
        <f t="shared" si="1"/>
        <v>450000</v>
      </c>
      <c r="H46" s="1"/>
    </row>
    <row r="47" spans="1:8">
      <c r="A47" s="19"/>
      <c r="B47" s="153" t="s">
        <v>363</v>
      </c>
      <c r="C47" s="27" t="s">
        <v>25</v>
      </c>
      <c r="D47" s="99">
        <v>1</v>
      </c>
      <c r="E47" s="27" t="s">
        <v>364</v>
      </c>
      <c r="F47" s="137">
        <v>75000</v>
      </c>
      <c r="G47" s="137">
        <f t="shared" si="1"/>
        <v>75000</v>
      </c>
      <c r="H47" s="1"/>
    </row>
    <row r="48" spans="1:8" ht="51">
      <c r="A48" s="19"/>
      <c r="B48" s="153" t="s">
        <v>365</v>
      </c>
      <c r="C48" s="27" t="s">
        <v>25</v>
      </c>
      <c r="D48" s="99">
        <v>2</v>
      </c>
      <c r="E48" s="27" t="s">
        <v>354</v>
      </c>
      <c r="F48" s="137">
        <v>90000</v>
      </c>
      <c r="G48" s="137">
        <f t="shared" si="1"/>
        <v>180000</v>
      </c>
      <c r="H48" s="1"/>
    </row>
    <row r="49" spans="1:8">
      <c r="A49" s="19"/>
      <c r="B49" s="153" t="s">
        <v>366</v>
      </c>
      <c r="C49" s="27" t="s">
        <v>25</v>
      </c>
      <c r="D49" s="99">
        <v>2</v>
      </c>
      <c r="E49" s="27" t="s">
        <v>354</v>
      </c>
      <c r="F49" s="137">
        <v>150000</v>
      </c>
      <c r="G49" s="137">
        <f t="shared" si="1"/>
        <v>300000</v>
      </c>
      <c r="H49" s="1"/>
    </row>
    <row r="50" spans="1:8">
      <c r="A50" s="5"/>
      <c r="B50" s="48" t="s">
        <v>26</v>
      </c>
      <c r="C50" s="49"/>
      <c r="D50" s="49"/>
      <c r="E50" s="49"/>
      <c r="F50" s="49"/>
      <c r="G50" s="139">
        <f>SUM(G43:G49)</f>
        <v>1700000</v>
      </c>
      <c r="H50" s="1"/>
    </row>
    <row r="51" spans="1:8">
      <c r="A51" s="2"/>
      <c r="B51" s="43"/>
      <c r="C51" s="44"/>
      <c r="D51" s="44"/>
      <c r="E51" s="44"/>
      <c r="F51" s="45"/>
      <c r="G51" s="115"/>
      <c r="H51" s="1"/>
    </row>
    <row r="52" spans="1:8">
      <c r="A52" s="5"/>
      <c r="B52" s="32" t="s">
        <v>27</v>
      </c>
      <c r="C52" s="33"/>
      <c r="D52" s="34"/>
      <c r="E52" s="34"/>
      <c r="F52" s="35"/>
      <c r="G52" s="114"/>
      <c r="H52" s="1"/>
    </row>
    <row r="53" spans="1:8" ht="24">
      <c r="A53" s="5"/>
      <c r="B53" s="101" t="s">
        <v>28</v>
      </c>
      <c r="C53" s="101" t="s">
        <v>29</v>
      </c>
      <c r="D53" s="101" t="s">
        <v>30</v>
      </c>
      <c r="E53" s="101" t="s">
        <v>17</v>
      </c>
      <c r="F53" s="101" t="s">
        <v>18</v>
      </c>
      <c r="G53" s="116" t="s">
        <v>19</v>
      </c>
      <c r="H53" s="1"/>
    </row>
    <row r="54" spans="1:8">
      <c r="A54" s="60"/>
      <c r="B54" s="149" t="s">
        <v>367</v>
      </c>
      <c r="C54" s="105" t="s">
        <v>368</v>
      </c>
      <c r="D54" s="104">
        <v>12</v>
      </c>
      <c r="E54" s="105" t="s">
        <v>369</v>
      </c>
      <c r="F54" s="105">
        <v>17840</v>
      </c>
      <c r="G54" s="104">
        <f>D54*F54</f>
        <v>214080</v>
      </c>
      <c r="H54" s="1"/>
    </row>
    <row r="55" spans="1:8">
      <c r="A55" s="60"/>
      <c r="B55" s="106" t="s">
        <v>370</v>
      </c>
      <c r="C55" s="102" t="s">
        <v>63</v>
      </c>
      <c r="D55" s="102">
        <v>2.4</v>
      </c>
      <c r="E55" s="102" t="s">
        <v>371</v>
      </c>
      <c r="F55" s="104">
        <v>85000</v>
      </c>
      <c r="G55" s="104">
        <f t="shared" ref="G55:G73" si="2">D55*F55</f>
        <v>204000</v>
      </c>
      <c r="H55" s="1"/>
    </row>
    <row r="56" spans="1:8">
      <c r="A56" s="60"/>
      <c r="B56" s="106" t="s">
        <v>372</v>
      </c>
      <c r="C56" s="100" t="s">
        <v>63</v>
      </c>
      <c r="D56" s="103">
        <v>2.6</v>
      </c>
      <c r="E56" s="100" t="s">
        <v>373</v>
      </c>
      <c r="F56" s="104">
        <v>17500</v>
      </c>
      <c r="G56" s="104">
        <f t="shared" si="2"/>
        <v>45500</v>
      </c>
      <c r="H56" s="1"/>
    </row>
    <row r="57" spans="1:8">
      <c r="A57" s="60"/>
      <c r="B57" s="106" t="s">
        <v>374</v>
      </c>
      <c r="C57" s="100" t="s">
        <v>63</v>
      </c>
      <c r="D57" s="103">
        <v>1.6</v>
      </c>
      <c r="E57" s="100" t="s">
        <v>348</v>
      </c>
      <c r="F57" s="104">
        <v>38000</v>
      </c>
      <c r="G57" s="104">
        <f t="shared" si="2"/>
        <v>60800</v>
      </c>
      <c r="H57" s="1"/>
    </row>
    <row r="58" spans="1:8">
      <c r="A58" s="60"/>
      <c r="B58" s="106" t="s">
        <v>375</v>
      </c>
      <c r="C58" s="102" t="s">
        <v>376</v>
      </c>
      <c r="D58" s="102">
        <v>1</v>
      </c>
      <c r="E58" s="102" t="s">
        <v>359</v>
      </c>
      <c r="F58" s="104">
        <v>31000</v>
      </c>
      <c r="G58" s="104">
        <f>D58*F58</f>
        <v>31000</v>
      </c>
      <c r="H58" s="1"/>
    </row>
    <row r="59" spans="1:8">
      <c r="A59" s="60"/>
      <c r="B59" s="106" t="s">
        <v>377</v>
      </c>
      <c r="C59" s="100" t="s">
        <v>376</v>
      </c>
      <c r="D59" s="103">
        <v>1.8</v>
      </c>
      <c r="E59" s="100" t="s">
        <v>359</v>
      </c>
      <c r="F59" s="104">
        <v>31510</v>
      </c>
      <c r="G59" s="104">
        <f>D59*F59</f>
        <v>56718</v>
      </c>
      <c r="H59" s="1"/>
    </row>
    <row r="60" spans="1:8">
      <c r="A60" s="60"/>
      <c r="B60" s="106" t="s">
        <v>378</v>
      </c>
      <c r="C60" s="100" t="s">
        <v>379</v>
      </c>
      <c r="D60" s="103">
        <v>1.5</v>
      </c>
      <c r="E60" s="100" t="s">
        <v>380</v>
      </c>
      <c r="F60" s="104">
        <v>61950</v>
      </c>
      <c r="G60" s="104">
        <f t="shared" si="2"/>
        <v>92925</v>
      </c>
      <c r="H60" s="1"/>
    </row>
    <row r="61" spans="1:8">
      <c r="A61" s="60"/>
      <c r="B61" s="106" t="s">
        <v>381</v>
      </c>
      <c r="C61" s="102" t="s">
        <v>368</v>
      </c>
      <c r="D61" s="102">
        <v>7</v>
      </c>
      <c r="E61" s="102" t="s">
        <v>364</v>
      </c>
      <c r="F61" s="104">
        <v>4116</v>
      </c>
      <c r="G61" s="104">
        <f t="shared" si="2"/>
        <v>28812</v>
      </c>
      <c r="H61" s="1"/>
    </row>
    <row r="62" spans="1:8">
      <c r="A62" s="60"/>
      <c r="B62" s="106" t="s">
        <v>382</v>
      </c>
      <c r="C62" s="100" t="s">
        <v>376</v>
      </c>
      <c r="D62" s="103">
        <v>40</v>
      </c>
      <c r="E62" s="100" t="s">
        <v>383</v>
      </c>
      <c r="F62" s="104">
        <v>60</v>
      </c>
      <c r="G62" s="104">
        <f t="shared" si="2"/>
        <v>2400</v>
      </c>
      <c r="H62" s="1"/>
    </row>
    <row r="63" spans="1:8">
      <c r="A63" s="60"/>
      <c r="B63" s="106" t="s">
        <v>384</v>
      </c>
      <c r="C63" s="100" t="s">
        <v>376</v>
      </c>
      <c r="D63" s="103">
        <v>10</v>
      </c>
      <c r="E63" s="100" t="s">
        <v>385</v>
      </c>
      <c r="F63" s="104">
        <v>6051</v>
      </c>
      <c r="G63" s="104">
        <f t="shared" si="2"/>
        <v>60510</v>
      </c>
      <c r="H63" s="1"/>
    </row>
    <row r="64" spans="1:8">
      <c r="A64" s="60"/>
      <c r="B64" s="106" t="s">
        <v>386</v>
      </c>
      <c r="C64" s="100" t="s">
        <v>376</v>
      </c>
      <c r="D64" s="103">
        <v>5</v>
      </c>
      <c r="E64" s="100" t="s">
        <v>383</v>
      </c>
      <c r="F64" s="104">
        <v>4000</v>
      </c>
      <c r="G64" s="104">
        <f t="shared" si="2"/>
        <v>20000</v>
      </c>
      <c r="H64" s="1"/>
    </row>
    <row r="65" spans="1:8">
      <c r="A65" s="60"/>
      <c r="B65" s="106" t="s">
        <v>387</v>
      </c>
      <c r="C65" s="100" t="s">
        <v>376</v>
      </c>
      <c r="D65" s="103">
        <v>12</v>
      </c>
      <c r="E65" s="100" t="s">
        <v>350</v>
      </c>
      <c r="F65" s="104">
        <v>7378</v>
      </c>
      <c r="G65" s="104">
        <f t="shared" si="2"/>
        <v>88536</v>
      </c>
      <c r="H65" s="1"/>
    </row>
    <row r="66" spans="1:8">
      <c r="A66" s="60"/>
      <c r="B66" s="106" t="s">
        <v>388</v>
      </c>
      <c r="C66" s="100" t="s">
        <v>379</v>
      </c>
      <c r="D66" s="103">
        <v>15</v>
      </c>
      <c r="E66" s="100" t="s">
        <v>359</v>
      </c>
      <c r="F66" s="104">
        <v>8520</v>
      </c>
      <c r="G66" s="104">
        <f t="shared" si="2"/>
        <v>127800</v>
      </c>
      <c r="H66" s="1"/>
    </row>
    <row r="67" spans="1:8">
      <c r="A67" s="60"/>
      <c r="B67" s="106" t="s">
        <v>391</v>
      </c>
      <c r="C67" s="100" t="s">
        <v>368</v>
      </c>
      <c r="D67" s="103">
        <v>0.5</v>
      </c>
      <c r="E67" s="100" t="s">
        <v>359</v>
      </c>
      <c r="F67" s="104">
        <v>85130</v>
      </c>
      <c r="G67" s="104">
        <f t="shared" si="2"/>
        <v>42565</v>
      </c>
      <c r="H67" s="1"/>
    </row>
    <row r="68" spans="1:8">
      <c r="A68" s="60"/>
      <c r="B68" s="106" t="s">
        <v>392</v>
      </c>
      <c r="C68" s="100" t="s">
        <v>368</v>
      </c>
      <c r="D68" s="103">
        <v>300</v>
      </c>
      <c r="E68" s="100" t="s">
        <v>373</v>
      </c>
      <c r="F68" s="104">
        <v>1053</v>
      </c>
      <c r="G68" s="104">
        <f t="shared" si="2"/>
        <v>315900</v>
      </c>
      <c r="H68" s="1"/>
    </row>
    <row r="69" spans="1:8">
      <c r="A69" s="60"/>
      <c r="B69" s="106" t="s">
        <v>393</v>
      </c>
      <c r="C69" s="100" t="s">
        <v>368</v>
      </c>
      <c r="D69" s="103">
        <v>200</v>
      </c>
      <c r="E69" s="100" t="s">
        <v>373</v>
      </c>
      <c r="F69" s="104">
        <v>1115</v>
      </c>
      <c r="G69" s="104">
        <f t="shared" si="2"/>
        <v>223000</v>
      </c>
      <c r="H69" s="1"/>
    </row>
    <row r="70" spans="1:8">
      <c r="A70" s="60"/>
      <c r="B70" s="106" t="s">
        <v>394</v>
      </c>
      <c r="C70" s="100" t="s">
        <v>376</v>
      </c>
      <c r="D70" s="103">
        <v>12</v>
      </c>
      <c r="E70" s="100" t="s">
        <v>395</v>
      </c>
      <c r="F70" s="104">
        <v>6800</v>
      </c>
      <c r="G70" s="104">
        <f t="shared" si="2"/>
        <v>81600</v>
      </c>
      <c r="H70" s="1"/>
    </row>
    <row r="71" spans="1:8">
      <c r="A71" s="60"/>
      <c r="B71" s="106" t="s">
        <v>396</v>
      </c>
      <c r="C71" s="100" t="s">
        <v>376</v>
      </c>
      <c r="D71" s="103">
        <v>10</v>
      </c>
      <c r="E71" s="100" t="s">
        <v>364</v>
      </c>
      <c r="F71" s="104">
        <v>4462</v>
      </c>
      <c r="G71" s="104">
        <f t="shared" si="2"/>
        <v>44620</v>
      </c>
      <c r="H71" s="1"/>
    </row>
    <row r="72" spans="1:8">
      <c r="A72" s="60"/>
      <c r="B72" s="106" t="s">
        <v>398</v>
      </c>
      <c r="C72" s="100" t="s">
        <v>376</v>
      </c>
      <c r="D72" s="103">
        <v>10</v>
      </c>
      <c r="E72" s="100" t="s">
        <v>364</v>
      </c>
      <c r="F72" s="104">
        <v>10332</v>
      </c>
      <c r="G72" s="104">
        <f t="shared" si="2"/>
        <v>103320</v>
      </c>
      <c r="H72" s="1"/>
    </row>
    <row r="73" spans="1:8">
      <c r="A73" s="60"/>
      <c r="B73" s="106"/>
      <c r="C73" s="100"/>
      <c r="D73" s="103"/>
      <c r="E73" s="100"/>
      <c r="F73" s="104"/>
      <c r="G73" s="104">
        <f t="shared" si="2"/>
        <v>0</v>
      </c>
      <c r="H73" s="1"/>
    </row>
    <row r="74" spans="1:8">
      <c r="A74" s="60"/>
      <c r="B74" s="132" t="s">
        <v>31</v>
      </c>
      <c r="C74" s="133"/>
      <c r="D74" s="133"/>
      <c r="E74" s="133"/>
      <c r="F74" s="134"/>
      <c r="G74" s="142">
        <f>SUM(G54:G73)</f>
        <v>1844086</v>
      </c>
      <c r="H74" s="1"/>
    </row>
    <row r="75" spans="1:8">
      <c r="A75" s="2"/>
      <c r="B75" s="127"/>
      <c r="C75" s="128"/>
      <c r="D75" s="128"/>
      <c r="E75" s="129"/>
      <c r="F75" s="130"/>
      <c r="G75" s="131"/>
      <c r="H75" s="1"/>
    </row>
    <row r="76" spans="1:8">
      <c r="A76" s="5"/>
      <c r="B76" s="32" t="s">
        <v>32</v>
      </c>
      <c r="C76" s="33"/>
      <c r="D76" s="34"/>
      <c r="E76" s="34"/>
      <c r="F76" s="35"/>
      <c r="G76" s="114"/>
      <c r="H76" s="1"/>
    </row>
    <row r="77" spans="1:8" ht="24">
      <c r="A77" s="5"/>
      <c r="B77" s="124" t="s">
        <v>33</v>
      </c>
      <c r="C77" s="101" t="s">
        <v>29</v>
      </c>
      <c r="D77" s="101" t="s">
        <v>30</v>
      </c>
      <c r="E77" s="124" t="s">
        <v>17</v>
      </c>
      <c r="F77" s="101" t="s">
        <v>18</v>
      </c>
      <c r="G77" s="124" t="s">
        <v>19</v>
      </c>
      <c r="H77" s="1"/>
    </row>
    <row r="78" spans="1:8">
      <c r="A78" s="60"/>
      <c r="B78" s="125" t="s">
        <v>403</v>
      </c>
      <c r="C78" s="126" t="s">
        <v>60</v>
      </c>
      <c r="D78" s="126" t="s">
        <v>60</v>
      </c>
      <c r="E78" s="100" t="s">
        <v>60</v>
      </c>
      <c r="F78" s="104" t="s">
        <v>60</v>
      </c>
      <c r="G78" s="104">
        <f>+(G74+G50+G34)*0.05</f>
        <v>287204.3</v>
      </c>
      <c r="H78" s="1"/>
    </row>
    <row r="79" spans="1:8">
      <c r="A79" s="5"/>
      <c r="B79" s="50" t="s">
        <v>34</v>
      </c>
      <c r="C79" s="51"/>
      <c r="D79" s="51"/>
      <c r="E79" s="123"/>
      <c r="F79" s="52"/>
      <c r="G79" s="143"/>
      <c r="H79" s="1"/>
    </row>
    <row r="80" spans="1:8">
      <c r="A80" s="2"/>
      <c r="B80" s="63"/>
      <c r="C80" s="63"/>
      <c r="D80" s="63"/>
      <c r="E80" s="63"/>
      <c r="F80" s="64"/>
      <c r="G80" s="117"/>
      <c r="H80" s="1"/>
    </row>
    <row r="81" spans="1:8">
      <c r="A81" s="60"/>
      <c r="B81" s="65" t="s">
        <v>35</v>
      </c>
      <c r="C81" s="66"/>
      <c r="D81" s="66"/>
      <c r="E81" s="66"/>
      <c r="F81" s="66"/>
      <c r="G81" s="67">
        <f>G34+G39+G50+G74+G79</f>
        <v>5744086</v>
      </c>
      <c r="H81" s="1"/>
    </row>
    <row r="82" spans="1:8">
      <c r="A82" s="60"/>
      <c r="B82" s="68" t="s">
        <v>36</v>
      </c>
      <c r="C82" s="54"/>
      <c r="D82" s="54"/>
      <c r="E82" s="54"/>
      <c r="F82" s="54"/>
      <c r="G82" s="69">
        <f>G81*0.05</f>
        <v>287204.3</v>
      </c>
      <c r="H82" s="1"/>
    </row>
    <row r="83" spans="1:8">
      <c r="A83" s="60"/>
      <c r="B83" s="70" t="s">
        <v>37</v>
      </c>
      <c r="C83" s="53"/>
      <c r="D83" s="53"/>
      <c r="E83" s="53"/>
      <c r="F83" s="53"/>
      <c r="G83" s="71">
        <f>G82+G81</f>
        <v>6031290.2999999998</v>
      </c>
      <c r="H83" s="1"/>
    </row>
    <row r="84" spans="1:8">
      <c r="A84" s="60"/>
      <c r="B84" s="68" t="s">
        <v>38</v>
      </c>
      <c r="C84" s="54"/>
      <c r="D84" s="54"/>
      <c r="E84" s="54"/>
      <c r="F84" s="54"/>
      <c r="G84" s="69">
        <f>G12</f>
        <v>9180000</v>
      </c>
      <c r="H84" s="1"/>
    </row>
    <row r="85" spans="1:8">
      <c r="A85" s="60"/>
      <c r="B85" s="72" t="s">
        <v>39</v>
      </c>
      <c r="C85" s="73"/>
      <c r="D85" s="73"/>
      <c r="E85" s="73"/>
      <c r="F85" s="73"/>
      <c r="G85" s="67">
        <f>G84-G83</f>
        <v>3148709.7</v>
      </c>
      <c r="H85" s="1"/>
    </row>
    <row r="86" spans="1:8">
      <c r="A86" s="60"/>
      <c r="B86" s="61" t="s">
        <v>40</v>
      </c>
      <c r="C86" s="62"/>
      <c r="D86" s="62"/>
      <c r="E86" s="62"/>
      <c r="F86" s="62"/>
      <c r="G86" s="118"/>
      <c r="H86" s="1"/>
    </row>
    <row r="87" spans="1:8" ht="15.75" thickBot="1">
      <c r="A87" s="60"/>
      <c r="B87" s="74"/>
      <c r="C87" s="62"/>
      <c r="D87" s="62"/>
      <c r="E87" s="62"/>
      <c r="F87" s="62"/>
      <c r="G87" s="118"/>
      <c r="H87" s="1"/>
    </row>
    <row r="88" spans="1:8">
      <c r="A88" s="60"/>
      <c r="B88" s="85" t="s">
        <v>41</v>
      </c>
      <c r="C88" s="86"/>
      <c r="D88" s="86"/>
      <c r="E88" s="86"/>
      <c r="F88" s="87"/>
      <c r="G88" s="118"/>
      <c r="H88" s="1"/>
    </row>
    <row r="89" spans="1:8">
      <c r="A89" s="60"/>
      <c r="B89" s="88" t="s">
        <v>42</v>
      </c>
      <c r="C89" s="59"/>
      <c r="D89" s="59"/>
      <c r="E89" s="59"/>
      <c r="F89" s="89"/>
      <c r="G89" s="118"/>
      <c r="H89" s="1"/>
    </row>
    <row r="90" spans="1:8">
      <c r="A90" s="60"/>
      <c r="B90" s="88" t="s">
        <v>43</v>
      </c>
      <c r="C90" s="59"/>
      <c r="D90" s="59"/>
      <c r="E90" s="59"/>
      <c r="F90" s="89"/>
      <c r="G90" s="118"/>
      <c r="H90" s="1"/>
    </row>
    <row r="91" spans="1:8">
      <c r="A91" s="60"/>
      <c r="B91" s="88" t="s">
        <v>44</v>
      </c>
      <c r="C91" s="59"/>
      <c r="D91" s="59"/>
      <c r="E91" s="59"/>
      <c r="F91" s="89"/>
      <c r="G91" s="118"/>
      <c r="H91" s="1"/>
    </row>
    <row r="92" spans="1:8">
      <c r="A92" s="60"/>
      <c r="B92" s="88" t="s">
        <v>45</v>
      </c>
      <c r="C92" s="59"/>
      <c r="D92" s="59"/>
      <c r="E92" s="59"/>
      <c r="F92" s="89"/>
      <c r="G92" s="118"/>
      <c r="H92" s="1"/>
    </row>
    <row r="93" spans="1:8">
      <c r="A93" s="60"/>
      <c r="B93" s="88" t="s">
        <v>46</v>
      </c>
      <c r="C93" s="59"/>
      <c r="D93" s="59"/>
      <c r="E93" s="59"/>
      <c r="F93" s="89"/>
      <c r="G93" s="118"/>
      <c r="H93" s="1"/>
    </row>
    <row r="94" spans="1:8" ht="15.75" thickBot="1">
      <c r="A94" s="60"/>
      <c r="B94" s="90" t="s">
        <v>47</v>
      </c>
      <c r="C94" s="91"/>
      <c r="D94" s="91"/>
      <c r="E94" s="91"/>
      <c r="F94" s="92"/>
      <c r="G94" s="118"/>
      <c r="H94" s="1"/>
    </row>
    <row r="95" spans="1:8">
      <c r="A95" s="60"/>
      <c r="B95" s="83"/>
      <c r="C95" s="59"/>
      <c r="D95" s="59"/>
      <c r="E95" s="59"/>
      <c r="F95" s="59"/>
      <c r="G95" s="118"/>
      <c r="H95" s="1"/>
    </row>
    <row r="96" spans="1:8" ht="15.75" thickBot="1">
      <c r="A96" s="60"/>
      <c r="B96" s="942" t="s">
        <v>48</v>
      </c>
      <c r="C96" s="943"/>
      <c r="D96" s="82"/>
      <c r="E96" s="55"/>
      <c r="F96" s="55"/>
      <c r="G96" s="118"/>
      <c r="H96" s="1"/>
    </row>
    <row r="97" spans="1:8">
      <c r="A97" s="60"/>
      <c r="B97" s="76" t="s">
        <v>33</v>
      </c>
      <c r="C97" s="145" t="s">
        <v>49</v>
      </c>
      <c r="D97" s="146" t="s">
        <v>50</v>
      </c>
      <c r="E97" s="55"/>
      <c r="F97" s="55"/>
      <c r="G97" s="118"/>
      <c r="H97" s="1"/>
    </row>
    <row r="98" spans="1:8">
      <c r="A98" s="60"/>
      <c r="B98" s="77" t="s">
        <v>51</v>
      </c>
      <c r="C98" s="56">
        <f>G34</f>
        <v>2200000</v>
      </c>
      <c r="D98" s="78">
        <f>(C98/C104)</f>
        <v>0.36476440207164296</v>
      </c>
      <c r="E98" s="55"/>
      <c r="F98" s="55"/>
      <c r="G98" s="118"/>
      <c r="H98" s="1"/>
    </row>
    <row r="99" spans="1:8">
      <c r="A99" s="60"/>
      <c r="B99" s="77" t="s">
        <v>52</v>
      </c>
      <c r="C99" s="56">
        <f>G39</f>
        <v>0</v>
      </c>
      <c r="D99" s="78">
        <v>0</v>
      </c>
      <c r="E99" s="55"/>
      <c r="F99" s="55"/>
      <c r="G99" s="118"/>
      <c r="H99" s="1"/>
    </row>
    <row r="100" spans="1:8">
      <c r="A100" s="60"/>
      <c r="B100" s="77" t="s">
        <v>53</v>
      </c>
      <c r="C100" s="56">
        <f>G50</f>
        <v>1700000</v>
      </c>
      <c r="D100" s="78">
        <f>(C100/C104)</f>
        <v>0.28186340160081502</v>
      </c>
      <c r="E100" s="55"/>
      <c r="F100" s="55"/>
      <c r="G100" s="118"/>
      <c r="H100" s="1"/>
    </row>
    <row r="101" spans="1:8">
      <c r="A101" s="60"/>
      <c r="B101" s="77" t="s">
        <v>28</v>
      </c>
      <c r="C101" s="56">
        <f>G74</f>
        <v>1844086</v>
      </c>
      <c r="D101" s="78">
        <f>(C101/C104)</f>
        <v>0.30575314870849446</v>
      </c>
      <c r="E101" s="55"/>
      <c r="F101" s="55"/>
      <c r="G101" s="118"/>
      <c r="H101" s="1"/>
    </row>
    <row r="102" spans="1:8">
      <c r="A102" s="60"/>
      <c r="B102" s="77" t="s">
        <v>54</v>
      </c>
      <c r="C102" s="57">
        <f>G79</f>
        <v>0</v>
      </c>
      <c r="D102" s="78">
        <f>(C102/C104)</f>
        <v>0</v>
      </c>
      <c r="E102" s="58"/>
      <c r="F102" s="58"/>
      <c r="G102" s="118"/>
      <c r="H102" s="1"/>
    </row>
    <row r="103" spans="1:8">
      <c r="A103" s="60"/>
      <c r="B103" s="77" t="s">
        <v>55</v>
      </c>
      <c r="C103" s="57">
        <f>G82</f>
        <v>287204.3</v>
      </c>
      <c r="D103" s="78">
        <f>(C103/C104)</f>
        <v>4.7619047619047616E-2</v>
      </c>
      <c r="E103" s="58"/>
      <c r="F103" s="58"/>
      <c r="G103" s="118"/>
      <c r="H103" s="1"/>
    </row>
    <row r="104" spans="1:8" ht="15.75" thickBot="1">
      <c r="A104" s="60"/>
      <c r="B104" s="79" t="s">
        <v>56</v>
      </c>
      <c r="C104" s="80">
        <f>SUM(C98:C103)</f>
        <v>6031290.2999999998</v>
      </c>
      <c r="D104" s="81">
        <f>SUM(D98:D103)</f>
        <v>1</v>
      </c>
      <c r="E104" s="58"/>
      <c r="F104" s="58"/>
      <c r="G104" s="118"/>
      <c r="H104" s="1"/>
    </row>
    <row r="105" spans="1:8">
      <c r="A105" s="60"/>
      <c r="B105" s="74"/>
      <c r="C105" s="62"/>
      <c r="D105" s="62"/>
      <c r="E105" s="62"/>
      <c r="F105" s="62"/>
      <c r="G105" s="118"/>
      <c r="H105" s="1"/>
    </row>
    <row r="106" spans="1:8" ht="15.75" thickBot="1">
      <c r="A106" s="60"/>
      <c r="B106" s="75"/>
      <c r="C106" s="62"/>
      <c r="D106" s="62"/>
      <c r="E106" s="62"/>
      <c r="F106" s="62"/>
      <c r="G106" s="118"/>
      <c r="H106" s="1"/>
    </row>
    <row r="107" spans="1:8" ht="15.75" thickBot="1">
      <c r="A107" s="60"/>
      <c r="B107" s="939" t="s">
        <v>70</v>
      </c>
      <c r="C107" s="940"/>
      <c r="D107" s="940"/>
      <c r="E107" s="941"/>
      <c r="F107" s="58"/>
      <c r="G107" s="118"/>
      <c r="H107" s="1"/>
    </row>
    <row r="108" spans="1:8">
      <c r="A108" s="60"/>
      <c r="B108" s="94" t="s">
        <v>68</v>
      </c>
      <c r="C108" s="136">
        <v>20000</v>
      </c>
      <c r="D108" s="136">
        <f>G9</f>
        <v>45000</v>
      </c>
      <c r="E108" s="136">
        <v>28000</v>
      </c>
      <c r="F108" s="93"/>
      <c r="G108" s="119"/>
      <c r="H108" s="1"/>
    </row>
    <row r="109" spans="1:8" ht="15.75" thickBot="1">
      <c r="A109" s="60"/>
      <c r="B109" s="79" t="s">
        <v>69</v>
      </c>
      <c r="C109" s="80">
        <f>(G83/C108)</f>
        <v>301.56451499999997</v>
      </c>
      <c r="D109" s="80">
        <f>(G83/D108)</f>
        <v>134.02867333333333</v>
      </c>
      <c r="E109" s="95">
        <f>(G83/E108)</f>
        <v>215.40322499999999</v>
      </c>
      <c r="F109" s="93"/>
      <c r="G109" s="119"/>
      <c r="H109" s="1"/>
    </row>
    <row r="110" spans="1:8">
      <c r="A110" s="60"/>
      <c r="B110" s="84" t="s">
        <v>57</v>
      </c>
      <c r="C110" s="59"/>
      <c r="D110" s="59"/>
      <c r="E110" s="59"/>
      <c r="F110" s="59"/>
      <c r="G110" s="120"/>
      <c r="H110" s="1"/>
    </row>
    <row r="111" spans="1:8">
      <c r="A111" s="1"/>
      <c r="B111" s="1"/>
      <c r="C111" s="1"/>
      <c r="D111" s="1"/>
      <c r="E111" s="1"/>
      <c r="F111" s="1"/>
      <c r="G111" s="121"/>
      <c r="H111" s="1"/>
    </row>
    <row r="112" spans="1:8">
      <c r="A112" s="1"/>
      <c r="B112" s="1"/>
      <c r="C112" s="1"/>
      <c r="D112" s="1"/>
      <c r="E112" s="1"/>
      <c r="F112" s="1"/>
      <c r="G112" s="121"/>
      <c r="H112" s="1"/>
    </row>
    <row r="113" spans="1:8">
      <c r="A113" s="1"/>
      <c r="B113" s="1"/>
      <c r="C113" s="1"/>
      <c r="D113" s="1"/>
      <c r="E113" s="1"/>
      <c r="F113" s="1"/>
      <c r="G113" s="121"/>
      <c r="H113" s="1"/>
    </row>
    <row r="114" spans="1:8">
      <c r="A114" s="1"/>
      <c r="B114" s="1"/>
      <c r="C114" s="1"/>
      <c r="D114" s="1"/>
      <c r="E114" s="1"/>
      <c r="F114" s="1"/>
      <c r="G114" s="121"/>
      <c r="H114" s="1"/>
    </row>
    <row r="115" spans="1:8">
      <c r="A115" s="1"/>
      <c r="B115" s="1"/>
      <c r="C115" s="1"/>
      <c r="D115" s="1"/>
      <c r="E115" s="1"/>
      <c r="F115" s="1"/>
      <c r="G115" s="121"/>
      <c r="H115" s="1"/>
    </row>
    <row r="116" spans="1:8">
      <c r="A116" s="1"/>
      <c r="B116" s="1"/>
      <c r="C116" s="1"/>
      <c r="D116" s="1"/>
      <c r="E116" s="1"/>
      <c r="F116" s="1"/>
      <c r="G116" s="121"/>
      <c r="H116" s="1"/>
    </row>
    <row r="117" spans="1:8">
      <c r="A117" s="1"/>
      <c r="B117" s="1"/>
      <c r="C117" s="1"/>
      <c r="D117" s="1"/>
      <c r="E117" s="1"/>
      <c r="F117" s="1"/>
      <c r="G117" s="121"/>
      <c r="H117" s="1"/>
    </row>
    <row r="118" spans="1:8">
      <c r="A118" s="1"/>
      <c r="B118" s="1"/>
      <c r="C118" s="1"/>
      <c r="D118" s="1"/>
      <c r="E118" s="1"/>
      <c r="F118" s="1"/>
      <c r="G118" s="121"/>
      <c r="H118" s="1"/>
    </row>
    <row r="119" spans="1:8">
      <c r="A119" s="1"/>
      <c r="B119" s="1"/>
      <c r="C119" s="1"/>
      <c r="D119" s="1"/>
      <c r="E119" s="1"/>
      <c r="F119" s="1"/>
      <c r="G119" s="121"/>
      <c r="H119" s="1"/>
    </row>
    <row r="120" spans="1:8">
      <c r="A120" s="1"/>
      <c r="B120" s="1"/>
      <c r="C120" s="1"/>
      <c r="D120" s="1"/>
      <c r="E120" s="1"/>
      <c r="F120" s="1"/>
      <c r="G120" s="121"/>
      <c r="H120" s="1"/>
    </row>
    <row r="121" spans="1:8">
      <c r="A121" s="1"/>
      <c r="B121" s="1"/>
      <c r="C121" s="1"/>
      <c r="D121" s="1"/>
      <c r="E121" s="1"/>
      <c r="F121" s="1"/>
      <c r="G121" s="121"/>
      <c r="H121" s="1"/>
    </row>
    <row r="122" spans="1:8">
      <c r="A122" s="1"/>
      <c r="B122" s="1"/>
      <c r="C122" s="1"/>
      <c r="D122" s="1"/>
      <c r="E122" s="1"/>
      <c r="F122" s="1"/>
      <c r="G122" s="121"/>
      <c r="H122" s="1"/>
    </row>
    <row r="123" spans="1:8">
      <c r="A123" s="1"/>
      <c r="B123" s="1"/>
      <c r="C123" s="1"/>
      <c r="D123" s="1"/>
      <c r="E123" s="1"/>
      <c r="F123" s="1"/>
      <c r="G123" s="121"/>
      <c r="H123" s="1"/>
    </row>
    <row r="124" spans="1:8">
      <c r="A124" s="1"/>
      <c r="B124" s="1"/>
      <c r="C124" s="1"/>
      <c r="D124" s="1"/>
      <c r="E124" s="1"/>
      <c r="F124" s="1"/>
      <c r="G124" s="121"/>
      <c r="H124" s="1"/>
    </row>
    <row r="125" spans="1:8">
      <c r="A125" s="1"/>
      <c r="B125" s="1"/>
      <c r="C125" s="1"/>
      <c r="D125" s="1"/>
      <c r="E125" s="1"/>
      <c r="F125" s="1"/>
      <c r="G125" s="121"/>
      <c r="H125" s="1"/>
    </row>
    <row r="126" spans="1:8">
      <c r="A126" s="1"/>
      <c r="B126" s="1"/>
      <c r="C126" s="1"/>
      <c r="D126" s="1"/>
      <c r="E126" s="1"/>
      <c r="F126" s="1"/>
      <c r="G126" s="121"/>
      <c r="H126" s="1"/>
    </row>
    <row r="127" spans="1:8">
      <c r="A127" s="1"/>
      <c r="B127" s="1"/>
      <c r="C127" s="1"/>
      <c r="D127" s="1"/>
      <c r="E127" s="1"/>
      <c r="F127" s="1"/>
      <c r="G127" s="121"/>
      <c r="H127" s="1"/>
    </row>
    <row r="128" spans="1:8">
      <c r="A128" s="1"/>
      <c r="B128" s="1"/>
      <c r="C128" s="1"/>
      <c r="D128" s="1"/>
      <c r="E128" s="1"/>
      <c r="F128" s="1"/>
      <c r="G128" s="121"/>
      <c r="H128" s="1"/>
    </row>
    <row r="129" spans="1:8">
      <c r="A129" s="1"/>
      <c r="B129" s="1"/>
      <c r="C129" s="1"/>
      <c r="D129" s="1"/>
      <c r="E129" s="1"/>
      <c r="F129" s="1"/>
      <c r="G129" s="121"/>
      <c r="H129" s="1"/>
    </row>
    <row r="130" spans="1:8">
      <c r="A130" s="1"/>
      <c r="B130" s="1"/>
      <c r="C130" s="1"/>
      <c r="D130" s="1"/>
      <c r="E130" s="1"/>
      <c r="F130" s="1"/>
      <c r="G130" s="121"/>
      <c r="H130" s="1"/>
    </row>
    <row r="131" spans="1:8">
      <c r="A131" s="1"/>
      <c r="B131" s="1"/>
      <c r="C131" s="1"/>
      <c r="D131" s="1"/>
      <c r="E131" s="1"/>
      <c r="F131" s="1"/>
      <c r="G131" s="121"/>
      <c r="H131" s="1"/>
    </row>
    <row r="132" spans="1:8">
      <c r="A132" s="1"/>
      <c r="B132" s="1"/>
      <c r="C132" s="1"/>
      <c r="D132" s="1"/>
      <c r="E132" s="1"/>
      <c r="F132" s="1"/>
      <c r="G132" s="121"/>
      <c r="H132" s="1"/>
    </row>
    <row r="133" spans="1:8">
      <c r="A133" s="1"/>
      <c r="B133" s="1"/>
      <c r="C133" s="1"/>
      <c r="D133" s="1"/>
      <c r="E133" s="1"/>
      <c r="F133" s="1"/>
      <c r="G133" s="121"/>
      <c r="H133" s="1"/>
    </row>
    <row r="134" spans="1:8">
      <c r="A134" s="1"/>
      <c r="B134" s="1"/>
      <c r="C134" s="1"/>
      <c r="D134" s="1"/>
      <c r="E134" s="1"/>
      <c r="F134" s="1"/>
      <c r="G134" s="121"/>
      <c r="H134" s="1"/>
    </row>
    <row r="135" spans="1:8">
      <c r="A135" s="1"/>
      <c r="B135" s="1"/>
      <c r="C135" s="1"/>
      <c r="D135" s="1"/>
      <c r="E135" s="1"/>
      <c r="F135" s="1"/>
      <c r="G135" s="121"/>
      <c r="H135" s="1"/>
    </row>
    <row r="136" spans="1:8">
      <c r="A136" s="1"/>
      <c r="B136" s="1"/>
      <c r="C136" s="1"/>
      <c r="D136" s="1"/>
      <c r="E136" s="1"/>
      <c r="F136" s="1"/>
      <c r="G136" s="121"/>
      <c r="H136" s="1"/>
    </row>
    <row r="137" spans="1:8">
      <c r="A137" s="1"/>
      <c r="B137" s="1"/>
      <c r="C137" s="1"/>
      <c r="D137" s="1"/>
      <c r="E137" s="1"/>
      <c r="F137" s="1"/>
      <c r="G137" s="121"/>
      <c r="H137" s="1"/>
    </row>
    <row r="138" spans="1:8">
      <c r="A138" s="1"/>
      <c r="B138" s="1"/>
      <c r="C138" s="1"/>
      <c r="D138" s="1"/>
      <c r="E138" s="1"/>
      <c r="F138" s="1"/>
      <c r="G138" s="121"/>
      <c r="H138" s="1"/>
    </row>
    <row r="139" spans="1:8">
      <c r="A139" s="1"/>
      <c r="B139" s="1"/>
      <c r="C139" s="1"/>
      <c r="D139" s="1"/>
      <c r="E139" s="1"/>
      <c r="F139" s="1"/>
      <c r="G139" s="121"/>
      <c r="H139" s="1"/>
    </row>
    <row r="140" spans="1:8">
      <c r="A140" s="1"/>
      <c r="B140" s="1"/>
      <c r="C140" s="1"/>
      <c r="D140" s="1"/>
      <c r="E140" s="1"/>
      <c r="F140" s="1"/>
      <c r="G140" s="121"/>
      <c r="H140" s="1"/>
    </row>
    <row r="141" spans="1:8">
      <c r="A141" s="1"/>
      <c r="B141" s="1"/>
      <c r="C141" s="1"/>
      <c r="D141" s="1"/>
      <c r="E141" s="1"/>
      <c r="F141" s="1"/>
      <c r="G141" s="121"/>
      <c r="H141" s="1"/>
    </row>
    <row r="142" spans="1:8">
      <c r="A142" s="1"/>
      <c r="B142" s="1"/>
      <c r="C142" s="1"/>
      <c r="D142" s="1"/>
      <c r="E142" s="1"/>
      <c r="F142" s="1"/>
      <c r="G142" s="121"/>
      <c r="H142" s="1"/>
    </row>
    <row r="143" spans="1:8">
      <c r="A143" s="1"/>
      <c r="B143" s="1"/>
      <c r="C143" s="1"/>
      <c r="D143" s="1"/>
      <c r="E143" s="1"/>
      <c r="F143" s="1"/>
      <c r="G143" s="121"/>
      <c r="H143" s="1"/>
    </row>
    <row r="144" spans="1:8">
      <c r="A144" s="1"/>
      <c r="B144" s="1"/>
      <c r="C144" s="1"/>
      <c r="D144" s="1"/>
      <c r="E144" s="1"/>
      <c r="F144" s="1"/>
      <c r="G144" s="121"/>
      <c r="H144" s="1"/>
    </row>
    <row r="145" spans="1:8">
      <c r="A145" s="1"/>
      <c r="B145" s="1"/>
      <c r="C145" s="1"/>
      <c r="D145" s="1"/>
      <c r="E145" s="1"/>
      <c r="F145" s="1"/>
      <c r="G145" s="121"/>
      <c r="H145" s="1"/>
    </row>
    <row r="146" spans="1:8">
      <c r="A146" s="1"/>
      <c r="B146" s="1"/>
      <c r="C146" s="1"/>
      <c r="D146" s="1"/>
      <c r="E146" s="1"/>
      <c r="F146" s="1"/>
      <c r="G146" s="121"/>
      <c r="H146" s="1"/>
    </row>
    <row r="147" spans="1:8">
      <c r="A147" s="1"/>
      <c r="B147" s="1"/>
      <c r="C147" s="1"/>
      <c r="D147" s="1"/>
      <c r="E147" s="1"/>
      <c r="F147" s="1"/>
      <c r="G147" s="121"/>
      <c r="H147" s="1"/>
    </row>
    <row r="148" spans="1:8">
      <c r="A148" s="1"/>
      <c r="B148" s="1"/>
      <c r="C148" s="1"/>
      <c r="D148" s="1"/>
      <c r="E148" s="1"/>
      <c r="F148" s="1"/>
      <c r="G148" s="121"/>
      <c r="H148" s="1"/>
    </row>
    <row r="149" spans="1:8">
      <c r="A149" s="1"/>
      <c r="B149" s="1"/>
      <c r="C149" s="1"/>
      <c r="D149" s="1"/>
      <c r="E149" s="1"/>
      <c r="F149" s="1"/>
      <c r="G149" s="121"/>
      <c r="H149" s="1"/>
    </row>
  </sheetData>
  <mergeCells count="9">
    <mergeCell ref="B17:G17"/>
    <mergeCell ref="B96:C96"/>
    <mergeCell ref="B107:E10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workbookViewId="0">
      <selection activeCell="E112" sqref="E112"/>
    </sheetView>
  </sheetViews>
  <sheetFormatPr baseColWidth="10" defaultRowHeight="15"/>
  <cols>
    <col min="2" max="2" width="17.28515625" customWidth="1"/>
    <col min="3" max="3" width="16" customWidth="1"/>
    <col min="4" max="4" width="15.85546875" customWidth="1"/>
    <col min="6" max="6" width="20" customWidth="1"/>
    <col min="7" max="7" width="24.85546875" customWidth="1"/>
  </cols>
  <sheetData>
    <row r="1" spans="1:8">
      <c r="A1" s="2"/>
      <c r="B1" s="2"/>
      <c r="C1" s="2"/>
      <c r="D1" s="2"/>
      <c r="E1" s="2"/>
      <c r="F1" s="2"/>
      <c r="G1" s="107"/>
      <c r="H1" s="1"/>
    </row>
    <row r="2" spans="1:8">
      <c r="A2" s="2"/>
      <c r="B2" s="2"/>
      <c r="C2" s="2"/>
      <c r="D2" s="2"/>
      <c r="E2" s="2"/>
      <c r="F2" s="2"/>
      <c r="G2" s="107"/>
      <c r="H2" s="1"/>
    </row>
    <row r="3" spans="1:8">
      <c r="A3" s="2"/>
      <c r="B3" s="2"/>
      <c r="C3" s="2"/>
      <c r="D3" s="2"/>
      <c r="E3" s="2"/>
      <c r="F3" s="2"/>
      <c r="G3" s="107"/>
      <c r="H3" s="1"/>
    </row>
    <row r="4" spans="1:8">
      <c r="A4" s="2"/>
      <c r="B4" s="2"/>
      <c r="C4" s="2"/>
      <c r="D4" s="2"/>
      <c r="E4" s="2"/>
      <c r="F4" s="2"/>
      <c r="G4" s="107"/>
      <c r="H4" s="1"/>
    </row>
    <row r="5" spans="1:8">
      <c r="A5" s="2"/>
      <c r="B5" s="2"/>
      <c r="C5" s="2"/>
      <c r="D5" s="2"/>
      <c r="E5" s="2"/>
      <c r="F5" s="2"/>
      <c r="G5" s="107"/>
      <c r="H5" s="1"/>
    </row>
    <row r="6" spans="1:8">
      <c r="A6" s="2"/>
      <c r="B6" s="2"/>
      <c r="C6" s="2"/>
      <c r="D6" s="2"/>
      <c r="E6" s="2"/>
      <c r="F6" s="2"/>
      <c r="G6" s="107"/>
      <c r="H6" s="1"/>
    </row>
    <row r="7" spans="1:8">
      <c r="A7" s="2"/>
      <c r="B7" s="2"/>
      <c r="C7" s="2"/>
      <c r="D7" s="2"/>
      <c r="E7" s="2"/>
      <c r="F7" s="2"/>
      <c r="G7" s="107"/>
      <c r="H7" s="1"/>
    </row>
    <row r="8" spans="1:8">
      <c r="A8" s="2"/>
      <c r="B8" s="3"/>
      <c r="C8" s="4"/>
      <c r="D8" s="2"/>
      <c r="E8" s="4"/>
      <c r="F8" s="4"/>
      <c r="G8" s="108"/>
      <c r="H8" s="1"/>
    </row>
    <row r="9" spans="1:8">
      <c r="A9" s="5"/>
      <c r="B9" s="6" t="s">
        <v>0</v>
      </c>
      <c r="C9" s="7" t="s">
        <v>620</v>
      </c>
      <c r="D9" s="8"/>
      <c r="E9" s="931" t="s">
        <v>267</v>
      </c>
      <c r="F9" s="932"/>
      <c r="G9" s="148">
        <v>3700</v>
      </c>
      <c r="H9" s="1"/>
    </row>
    <row r="10" spans="1:8">
      <c r="A10" s="5"/>
      <c r="B10" s="9" t="s">
        <v>1</v>
      </c>
      <c r="C10" s="122" t="s">
        <v>621</v>
      </c>
      <c r="D10" s="10"/>
      <c r="E10" s="933" t="s">
        <v>2</v>
      </c>
      <c r="F10" s="934"/>
      <c r="G10" s="11" t="s">
        <v>622</v>
      </c>
      <c r="H10" s="1"/>
    </row>
    <row r="11" spans="1:8">
      <c r="A11" s="5"/>
      <c r="B11" s="9" t="s">
        <v>3</v>
      </c>
      <c r="C11" s="11" t="s">
        <v>58</v>
      </c>
      <c r="D11" s="10"/>
      <c r="E11" s="933" t="s">
        <v>67</v>
      </c>
      <c r="F11" s="934"/>
      <c r="G11" s="109">
        <v>2500</v>
      </c>
      <c r="H11" s="1"/>
    </row>
    <row r="12" spans="1:8">
      <c r="A12" s="5"/>
      <c r="B12" s="9" t="s">
        <v>4</v>
      </c>
      <c r="C12" s="12" t="s">
        <v>623</v>
      </c>
      <c r="D12" s="10"/>
      <c r="E12" s="154" t="s">
        <v>5</v>
      </c>
      <c r="F12" s="155"/>
      <c r="G12" s="98">
        <f>G9*G11</f>
        <v>9250000</v>
      </c>
      <c r="H12" s="1"/>
    </row>
    <row r="13" spans="1:8">
      <c r="A13" s="5"/>
      <c r="B13" s="9" t="s">
        <v>6</v>
      </c>
      <c r="C13" s="11" t="s">
        <v>75</v>
      </c>
      <c r="D13" s="10"/>
      <c r="E13" s="933" t="s">
        <v>7</v>
      </c>
      <c r="F13" s="934"/>
      <c r="G13" s="11" t="s">
        <v>624</v>
      </c>
      <c r="H13" s="1"/>
    </row>
    <row r="14" spans="1:8">
      <c r="A14" s="5"/>
      <c r="B14" s="9" t="s">
        <v>8</v>
      </c>
      <c r="C14" s="11" t="s">
        <v>272</v>
      </c>
      <c r="D14" s="10"/>
      <c r="E14" s="933" t="s">
        <v>9</v>
      </c>
      <c r="F14" s="934"/>
      <c r="G14" s="11" t="s">
        <v>625</v>
      </c>
      <c r="H14" s="1"/>
    </row>
    <row r="15" spans="1:8" ht="25.5">
      <c r="A15" s="5"/>
      <c r="B15" s="9" t="s">
        <v>10</v>
      </c>
      <c r="C15" s="565">
        <v>44593</v>
      </c>
      <c r="D15" s="10"/>
      <c r="E15" s="935" t="s">
        <v>11</v>
      </c>
      <c r="F15" s="936"/>
      <c r="G15" s="12" t="s">
        <v>626</v>
      </c>
      <c r="H15" s="1"/>
    </row>
    <row r="16" spans="1:8">
      <c r="A16" s="2"/>
      <c r="B16" s="15"/>
      <c r="C16" s="16"/>
      <c r="D16" s="17"/>
      <c r="E16" s="18"/>
      <c r="F16" s="18"/>
      <c r="G16" s="110"/>
      <c r="H16" s="1"/>
    </row>
    <row r="17" spans="1:8">
      <c r="A17" s="19"/>
      <c r="B17" s="937" t="s">
        <v>12</v>
      </c>
      <c r="C17" s="938"/>
      <c r="D17" s="938"/>
      <c r="E17" s="938"/>
      <c r="F17" s="938"/>
      <c r="G17" s="938"/>
      <c r="H17" s="1"/>
    </row>
    <row r="18" spans="1:8">
      <c r="A18" s="2"/>
      <c r="B18" s="20"/>
      <c r="C18" s="21"/>
      <c r="D18" s="21"/>
      <c r="E18" s="21"/>
      <c r="F18" s="22"/>
      <c r="G18" s="111"/>
      <c r="H18" s="1"/>
    </row>
    <row r="19" spans="1:8">
      <c r="A19" s="5"/>
      <c r="B19" s="23" t="s">
        <v>13</v>
      </c>
      <c r="C19" s="24"/>
      <c r="D19" s="25"/>
      <c r="E19" s="25"/>
      <c r="F19" s="25"/>
      <c r="G19" s="112"/>
      <c r="H19" s="1"/>
    </row>
    <row r="20" spans="1:8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  <c r="H20" s="1"/>
    </row>
    <row r="21" spans="1:8">
      <c r="A21" s="19"/>
      <c r="B21" s="153" t="s">
        <v>627</v>
      </c>
      <c r="C21" s="27" t="s">
        <v>20</v>
      </c>
      <c r="D21" s="99">
        <v>8</v>
      </c>
      <c r="E21" s="27" t="s">
        <v>115</v>
      </c>
      <c r="F21" s="137">
        <v>25000</v>
      </c>
      <c r="G21" s="137">
        <f>D21*F21</f>
        <v>200000</v>
      </c>
      <c r="H21" s="1"/>
    </row>
    <row r="22" spans="1:8">
      <c r="A22" s="19"/>
      <c r="B22" s="153" t="s">
        <v>547</v>
      </c>
      <c r="C22" s="27" t="s">
        <v>20</v>
      </c>
      <c r="D22" s="99">
        <v>10</v>
      </c>
      <c r="E22" s="27" t="s">
        <v>288</v>
      </c>
      <c r="F22" s="137">
        <v>25000</v>
      </c>
      <c r="G22" s="137">
        <f t="shared" ref="G22:G33" si="0">D22*F22</f>
        <v>250000</v>
      </c>
      <c r="H22" s="1"/>
    </row>
    <row r="23" spans="1:8">
      <c r="A23" s="19"/>
      <c r="B23" s="153" t="s">
        <v>628</v>
      </c>
      <c r="C23" s="27" t="s">
        <v>20</v>
      </c>
      <c r="D23" s="144">
        <v>5</v>
      </c>
      <c r="E23" s="27" t="s">
        <v>629</v>
      </c>
      <c r="F23" s="137">
        <v>25000</v>
      </c>
      <c r="G23" s="137">
        <f t="shared" si="0"/>
        <v>125000</v>
      </c>
      <c r="H23" s="1"/>
    </row>
    <row r="24" spans="1:8">
      <c r="A24" s="19"/>
      <c r="B24" s="153" t="s">
        <v>630</v>
      </c>
      <c r="C24" s="27" t="s">
        <v>20</v>
      </c>
      <c r="D24" s="99">
        <v>6</v>
      </c>
      <c r="E24" s="27" t="s">
        <v>629</v>
      </c>
      <c r="F24" s="137">
        <v>25000</v>
      </c>
      <c r="G24" s="137">
        <f t="shared" si="0"/>
        <v>150000</v>
      </c>
      <c r="H24" s="1"/>
    </row>
    <row r="25" spans="1:8">
      <c r="A25" s="19"/>
      <c r="B25" s="153" t="s">
        <v>631</v>
      </c>
      <c r="C25" s="27" t="s">
        <v>20</v>
      </c>
      <c r="D25" s="99">
        <v>6</v>
      </c>
      <c r="E25" s="27" t="s">
        <v>632</v>
      </c>
      <c r="F25" s="137">
        <v>25000</v>
      </c>
      <c r="G25" s="137">
        <f t="shared" si="0"/>
        <v>150000</v>
      </c>
      <c r="H25" s="1"/>
    </row>
    <row r="26" spans="1:8">
      <c r="A26" s="19"/>
      <c r="B26" s="153" t="s">
        <v>633</v>
      </c>
      <c r="C26" s="27" t="s">
        <v>20</v>
      </c>
      <c r="D26" s="144">
        <v>10</v>
      </c>
      <c r="E26" s="27" t="s">
        <v>634</v>
      </c>
      <c r="F26" s="137">
        <v>25000</v>
      </c>
      <c r="G26" s="137">
        <f t="shared" si="0"/>
        <v>250000</v>
      </c>
      <c r="H26" s="1"/>
    </row>
    <row r="27" spans="1:8">
      <c r="A27" s="19"/>
      <c r="B27" s="153" t="s">
        <v>635</v>
      </c>
      <c r="C27" s="27" t="s">
        <v>20</v>
      </c>
      <c r="D27" s="99">
        <v>12</v>
      </c>
      <c r="E27" s="27" t="s">
        <v>290</v>
      </c>
      <c r="F27" s="137">
        <v>25000</v>
      </c>
      <c r="G27" s="137">
        <f t="shared" si="0"/>
        <v>300000</v>
      </c>
      <c r="H27" s="1"/>
    </row>
    <row r="28" spans="1:8">
      <c r="A28" s="19"/>
      <c r="B28" s="153" t="s">
        <v>636</v>
      </c>
      <c r="C28" s="27" t="s">
        <v>20</v>
      </c>
      <c r="D28" s="99">
        <v>5</v>
      </c>
      <c r="E28" s="27" t="s">
        <v>292</v>
      </c>
      <c r="F28" s="137">
        <v>25000</v>
      </c>
      <c r="G28" s="137">
        <f t="shared" si="0"/>
        <v>125000</v>
      </c>
      <c r="H28" s="1"/>
    </row>
    <row r="29" spans="1:8">
      <c r="A29" s="19"/>
      <c r="B29" s="153" t="s">
        <v>435</v>
      </c>
      <c r="C29" s="27" t="s">
        <v>20</v>
      </c>
      <c r="D29" s="144">
        <v>10</v>
      </c>
      <c r="E29" s="27" t="s">
        <v>637</v>
      </c>
      <c r="F29" s="137">
        <v>30000</v>
      </c>
      <c r="G29" s="137">
        <f t="shared" si="0"/>
        <v>300000</v>
      </c>
      <c r="H29" s="1"/>
    </row>
    <row r="30" spans="1:8">
      <c r="A30" s="19"/>
      <c r="B30" s="153" t="s">
        <v>638</v>
      </c>
      <c r="C30" s="27" t="s">
        <v>20</v>
      </c>
      <c r="D30" s="99">
        <v>8</v>
      </c>
      <c r="E30" s="27" t="s">
        <v>639</v>
      </c>
      <c r="F30" s="137">
        <v>25000</v>
      </c>
      <c r="G30" s="137">
        <f t="shared" si="0"/>
        <v>200000</v>
      </c>
      <c r="H30" s="1"/>
    </row>
    <row r="31" spans="1:8">
      <c r="A31" s="19"/>
      <c r="B31" s="153" t="s">
        <v>640</v>
      </c>
      <c r="C31" s="27" t="s">
        <v>20</v>
      </c>
      <c r="D31" s="99">
        <v>35</v>
      </c>
      <c r="E31" s="27" t="s">
        <v>641</v>
      </c>
      <c r="F31" s="137">
        <v>25000</v>
      </c>
      <c r="G31" s="137">
        <f t="shared" si="0"/>
        <v>875000</v>
      </c>
      <c r="H31" s="1"/>
    </row>
    <row r="32" spans="1:8">
      <c r="A32" s="19"/>
      <c r="B32" s="153" t="s">
        <v>642</v>
      </c>
      <c r="C32" s="27" t="s">
        <v>20</v>
      </c>
      <c r="D32" s="99">
        <v>5</v>
      </c>
      <c r="E32" s="27" t="s">
        <v>641</v>
      </c>
      <c r="F32" s="137">
        <v>25000</v>
      </c>
      <c r="G32" s="137">
        <f t="shared" si="0"/>
        <v>125000</v>
      </c>
      <c r="H32" s="1"/>
    </row>
    <row r="33" spans="1:8">
      <c r="A33" s="19"/>
      <c r="B33" s="153" t="s">
        <v>643</v>
      </c>
      <c r="C33" s="27" t="s">
        <v>20</v>
      </c>
      <c r="D33" s="99">
        <v>20</v>
      </c>
      <c r="E33" s="27" t="s">
        <v>641</v>
      </c>
      <c r="F33" s="137">
        <v>25000</v>
      </c>
      <c r="G33" s="137">
        <f t="shared" si="0"/>
        <v>500000</v>
      </c>
      <c r="H33" s="1"/>
    </row>
    <row r="34" spans="1:8">
      <c r="A34" s="19"/>
      <c r="B34" s="28" t="s">
        <v>21</v>
      </c>
      <c r="C34" s="29"/>
      <c r="D34" s="29"/>
      <c r="E34" s="29"/>
      <c r="F34" s="30"/>
      <c r="G34" s="138">
        <v>3550000</v>
      </c>
      <c r="H34" s="1"/>
    </row>
    <row r="35" spans="1:8">
      <c r="A35" s="2"/>
      <c r="B35" s="20"/>
      <c r="C35" s="22"/>
      <c r="D35" s="22"/>
      <c r="E35" s="22"/>
      <c r="F35" s="31"/>
      <c r="G35" s="113"/>
      <c r="H35" s="1"/>
    </row>
    <row r="36" spans="1:8">
      <c r="A36" s="5"/>
      <c r="B36" s="32" t="s">
        <v>22</v>
      </c>
      <c r="C36" s="33"/>
      <c r="D36" s="34"/>
      <c r="E36" s="34"/>
      <c r="F36" s="35"/>
      <c r="G36" s="114"/>
      <c r="H36" s="1"/>
    </row>
    <row r="37" spans="1:8">
      <c r="A37" s="5"/>
      <c r="B37" s="36" t="s">
        <v>14</v>
      </c>
      <c r="C37" s="37" t="s">
        <v>15</v>
      </c>
      <c r="D37" s="37" t="s">
        <v>16</v>
      </c>
      <c r="E37" s="36" t="s">
        <v>60</v>
      </c>
      <c r="F37" s="37" t="s">
        <v>18</v>
      </c>
      <c r="G37" s="36" t="s">
        <v>19</v>
      </c>
      <c r="H37" s="1"/>
    </row>
    <row r="38" spans="1:8">
      <c r="A38" s="5"/>
      <c r="B38" s="38"/>
      <c r="C38" s="39" t="s">
        <v>60</v>
      </c>
      <c r="D38" s="39" t="s">
        <v>60</v>
      </c>
      <c r="E38" s="39" t="s">
        <v>60</v>
      </c>
      <c r="F38" s="97" t="s">
        <v>60</v>
      </c>
      <c r="G38" s="140"/>
      <c r="H38" s="1"/>
    </row>
    <row r="39" spans="1:8">
      <c r="A39" s="5"/>
      <c r="B39" s="40" t="s">
        <v>23</v>
      </c>
      <c r="C39" s="41"/>
      <c r="D39" s="41"/>
      <c r="E39" s="41"/>
      <c r="F39" s="42"/>
      <c r="G39" s="141"/>
      <c r="H39" s="1"/>
    </row>
    <row r="40" spans="1:8">
      <c r="A40" s="2"/>
      <c r="B40" s="43"/>
      <c r="C40" s="44"/>
      <c r="D40" s="44"/>
      <c r="E40" s="44"/>
      <c r="F40" s="45"/>
      <c r="G40" s="115"/>
      <c r="H40" s="1"/>
    </row>
    <row r="41" spans="1:8">
      <c r="A41" s="5"/>
      <c r="B41" s="32" t="s">
        <v>24</v>
      </c>
      <c r="C41" s="33"/>
      <c r="D41" s="34"/>
      <c r="E41" s="34"/>
      <c r="F41" s="35"/>
      <c r="G41" s="114"/>
      <c r="H41" s="1"/>
    </row>
    <row r="42" spans="1:8">
      <c r="A42" s="5"/>
      <c r="B42" s="46" t="s">
        <v>14</v>
      </c>
      <c r="C42" s="46" t="s">
        <v>15</v>
      </c>
      <c r="D42" s="46" t="s">
        <v>16</v>
      </c>
      <c r="E42" s="46" t="s">
        <v>17</v>
      </c>
      <c r="F42" s="47" t="s">
        <v>18</v>
      </c>
      <c r="G42" s="46" t="s">
        <v>19</v>
      </c>
      <c r="H42" s="1"/>
    </row>
    <row r="43" spans="1:8">
      <c r="A43" s="19"/>
      <c r="B43" s="153" t="s">
        <v>644</v>
      </c>
      <c r="C43" s="27" t="s">
        <v>25</v>
      </c>
      <c r="D43" s="99">
        <v>0.6</v>
      </c>
      <c r="E43" s="27" t="s">
        <v>645</v>
      </c>
      <c r="F43" s="137">
        <v>100000</v>
      </c>
      <c r="G43" s="137">
        <f>D43*F43</f>
        <v>60000</v>
      </c>
      <c r="H43" s="1"/>
    </row>
    <row r="44" spans="1:8">
      <c r="A44" s="19"/>
      <c r="B44" s="153" t="s">
        <v>553</v>
      </c>
      <c r="C44" s="27" t="s">
        <v>25</v>
      </c>
      <c r="D44" s="99">
        <v>0.5</v>
      </c>
      <c r="E44" s="27" t="s">
        <v>645</v>
      </c>
      <c r="F44" s="137">
        <v>70000</v>
      </c>
      <c r="G44" s="137">
        <f t="shared" ref="G44:G50" si="1">D44*F44</f>
        <v>35000</v>
      </c>
      <c r="H44" s="1"/>
    </row>
    <row r="45" spans="1:8">
      <c r="A45" s="19"/>
      <c r="B45" s="153" t="s">
        <v>646</v>
      </c>
      <c r="C45" s="27" t="s">
        <v>25</v>
      </c>
      <c r="D45" s="99">
        <v>0.4</v>
      </c>
      <c r="E45" s="27" t="s">
        <v>645</v>
      </c>
      <c r="F45" s="137">
        <v>70000</v>
      </c>
      <c r="G45" s="137">
        <f t="shared" si="1"/>
        <v>28000</v>
      </c>
      <c r="H45" s="1"/>
    </row>
    <row r="46" spans="1:8">
      <c r="A46" s="19"/>
      <c r="B46" s="153" t="s">
        <v>627</v>
      </c>
      <c r="C46" s="27" t="s">
        <v>25</v>
      </c>
      <c r="D46" s="99">
        <v>1</v>
      </c>
      <c r="E46" s="27" t="s">
        <v>115</v>
      </c>
      <c r="F46" s="137">
        <v>60000</v>
      </c>
      <c r="G46" s="137">
        <f t="shared" si="1"/>
        <v>60000</v>
      </c>
      <c r="H46" s="1"/>
    </row>
    <row r="47" spans="1:8">
      <c r="A47" s="19"/>
      <c r="B47" s="153" t="s">
        <v>647</v>
      </c>
      <c r="C47" s="27" t="s">
        <v>25</v>
      </c>
      <c r="D47" s="99">
        <v>2</v>
      </c>
      <c r="E47" s="27" t="s">
        <v>648</v>
      </c>
      <c r="F47" s="137">
        <v>60000</v>
      </c>
      <c r="G47" s="137">
        <f t="shared" si="1"/>
        <v>120000</v>
      </c>
      <c r="H47" s="1"/>
    </row>
    <row r="48" spans="1:8">
      <c r="A48" s="19"/>
      <c r="B48" s="153" t="s">
        <v>649</v>
      </c>
      <c r="C48" s="27" t="s">
        <v>25</v>
      </c>
      <c r="D48" s="99">
        <v>0.6</v>
      </c>
      <c r="E48" s="27" t="s">
        <v>650</v>
      </c>
      <c r="F48" s="137">
        <v>70000</v>
      </c>
      <c r="G48" s="137">
        <f t="shared" si="1"/>
        <v>42000</v>
      </c>
      <c r="H48" s="1"/>
    </row>
    <row r="49" spans="1:8">
      <c r="A49" s="19"/>
      <c r="B49" s="153" t="s">
        <v>651</v>
      </c>
      <c r="C49" s="27" t="s">
        <v>25</v>
      </c>
      <c r="D49" s="99">
        <v>1</v>
      </c>
      <c r="E49" s="27" t="s">
        <v>652</v>
      </c>
      <c r="F49" s="137">
        <v>60000</v>
      </c>
      <c r="G49" s="137">
        <f t="shared" si="1"/>
        <v>60000</v>
      </c>
      <c r="H49" s="1"/>
    </row>
    <row r="50" spans="1:8">
      <c r="A50" s="19"/>
      <c r="B50" s="153" t="s">
        <v>653</v>
      </c>
      <c r="C50" s="27" t="s">
        <v>25</v>
      </c>
      <c r="D50" s="99">
        <v>3</v>
      </c>
      <c r="E50" s="27" t="s">
        <v>654</v>
      </c>
      <c r="F50" s="137">
        <v>40000</v>
      </c>
      <c r="G50" s="137">
        <f t="shared" si="1"/>
        <v>120000</v>
      </c>
      <c r="H50" s="1"/>
    </row>
    <row r="51" spans="1:8">
      <c r="A51" s="5"/>
      <c r="B51" s="48" t="s">
        <v>26</v>
      </c>
      <c r="C51" s="49"/>
      <c r="D51" s="49"/>
      <c r="E51" s="49"/>
      <c r="F51" s="49"/>
      <c r="G51" s="139">
        <v>525000</v>
      </c>
      <c r="H51" s="1"/>
    </row>
    <row r="52" spans="1:8">
      <c r="A52" s="2"/>
      <c r="B52" s="43"/>
      <c r="C52" s="44"/>
      <c r="D52" s="44"/>
      <c r="E52" s="44"/>
      <c r="F52" s="45"/>
      <c r="G52" s="115"/>
      <c r="H52" s="1"/>
    </row>
    <row r="53" spans="1:8">
      <c r="A53" s="5"/>
      <c r="B53" s="32" t="s">
        <v>27</v>
      </c>
      <c r="C53" s="33"/>
      <c r="D53" s="34"/>
      <c r="E53" s="34"/>
      <c r="F53" s="35"/>
      <c r="G53" s="114"/>
      <c r="H53" s="1"/>
    </row>
    <row r="54" spans="1:8">
      <c r="A54" s="5"/>
      <c r="B54" s="101" t="s">
        <v>28</v>
      </c>
      <c r="C54" s="101" t="s">
        <v>29</v>
      </c>
      <c r="D54" s="101" t="s">
        <v>30</v>
      </c>
      <c r="E54" s="101" t="s">
        <v>17</v>
      </c>
      <c r="F54" s="101" t="s">
        <v>18</v>
      </c>
      <c r="G54" s="116" t="s">
        <v>19</v>
      </c>
      <c r="H54" s="1"/>
    </row>
    <row r="55" spans="1:8">
      <c r="A55" s="60"/>
      <c r="B55" s="149" t="s">
        <v>655</v>
      </c>
      <c r="C55" s="105"/>
      <c r="D55" s="104"/>
      <c r="E55" s="105"/>
      <c r="F55" s="105"/>
      <c r="G55" s="104">
        <f>D55*F55</f>
        <v>0</v>
      </c>
      <c r="H55" s="1"/>
    </row>
    <row r="56" spans="1:8">
      <c r="A56" s="60"/>
      <c r="B56" s="106" t="s">
        <v>656</v>
      </c>
      <c r="C56" s="100" t="s">
        <v>657</v>
      </c>
      <c r="D56" s="104">
        <v>12600</v>
      </c>
      <c r="E56" s="100" t="s">
        <v>658</v>
      </c>
      <c r="F56" s="104">
        <v>20</v>
      </c>
      <c r="G56" s="104">
        <v>315000</v>
      </c>
      <c r="H56" s="1"/>
    </row>
    <row r="57" spans="1:8">
      <c r="A57" s="60"/>
      <c r="B57" s="150" t="s">
        <v>206</v>
      </c>
      <c r="C57" s="102"/>
      <c r="D57" s="102"/>
      <c r="E57" s="102"/>
      <c r="F57" s="104"/>
      <c r="G57" s="104"/>
      <c r="H57" s="1"/>
    </row>
    <row r="58" spans="1:8">
      <c r="A58" s="60"/>
      <c r="B58" s="106" t="s">
        <v>659</v>
      </c>
      <c r="C58" s="100" t="s">
        <v>63</v>
      </c>
      <c r="D58" s="103">
        <v>400</v>
      </c>
      <c r="E58" s="100" t="s">
        <v>658</v>
      </c>
      <c r="F58" s="104">
        <v>994</v>
      </c>
      <c r="G58" s="104">
        <v>397600</v>
      </c>
      <c r="H58" s="1"/>
    </row>
    <row r="59" spans="1:8">
      <c r="A59" s="60"/>
      <c r="B59" s="106" t="s">
        <v>660</v>
      </c>
      <c r="C59" s="100" t="s">
        <v>63</v>
      </c>
      <c r="D59" s="103">
        <v>150</v>
      </c>
      <c r="E59" s="100" t="s">
        <v>658</v>
      </c>
      <c r="F59" s="104">
        <v>980</v>
      </c>
      <c r="G59" s="104">
        <v>147000</v>
      </c>
      <c r="H59" s="1"/>
    </row>
    <row r="60" spans="1:8">
      <c r="A60" s="60"/>
      <c r="B60" s="106" t="s">
        <v>207</v>
      </c>
      <c r="C60" s="102" t="s">
        <v>63</v>
      </c>
      <c r="D60" s="102">
        <v>200</v>
      </c>
      <c r="E60" s="102" t="s">
        <v>658</v>
      </c>
      <c r="F60" s="104">
        <v>983</v>
      </c>
      <c r="G60" s="104">
        <v>196600</v>
      </c>
      <c r="H60" s="1"/>
    </row>
    <row r="61" spans="1:8">
      <c r="A61" s="60"/>
      <c r="B61" s="106" t="s">
        <v>661</v>
      </c>
      <c r="C61" s="100" t="s">
        <v>63</v>
      </c>
      <c r="D61" s="103">
        <v>150</v>
      </c>
      <c r="E61" s="100" t="s">
        <v>658</v>
      </c>
      <c r="F61" s="104">
        <v>1380</v>
      </c>
      <c r="G61" s="104">
        <v>207000</v>
      </c>
      <c r="H61" s="1"/>
    </row>
    <row r="62" spans="1:8">
      <c r="A62" s="60"/>
      <c r="B62" s="106" t="s">
        <v>662</v>
      </c>
      <c r="C62" s="100" t="s">
        <v>63</v>
      </c>
      <c r="D62" s="103">
        <v>100</v>
      </c>
      <c r="E62" s="100" t="s">
        <v>658</v>
      </c>
      <c r="F62" s="104">
        <v>1400</v>
      </c>
      <c r="G62" s="104">
        <v>140000</v>
      </c>
      <c r="H62" s="1"/>
    </row>
    <row r="63" spans="1:8">
      <c r="A63" s="60"/>
      <c r="B63" s="106" t="s">
        <v>663</v>
      </c>
      <c r="C63" s="102" t="s">
        <v>63</v>
      </c>
      <c r="D63" s="102">
        <v>200</v>
      </c>
      <c r="E63" s="102" t="s">
        <v>658</v>
      </c>
      <c r="F63" s="104">
        <v>1400</v>
      </c>
      <c r="G63" s="104">
        <v>280000</v>
      </c>
      <c r="H63" s="1"/>
    </row>
    <row r="64" spans="1:8">
      <c r="A64" s="60"/>
      <c r="B64" s="150" t="s">
        <v>233</v>
      </c>
      <c r="C64" s="100"/>
      <c r="D64" s="103"/>
      <c r="E64" s="100"/>
      <c r="F64" s="104"/>
      <c r="G64" s="104"/>
      <c r="H64" s="1"/>
    </row>
    <row r="65" spans="1:8">
      <c r="A65" s="60"/>
      <c r="B65" s="106" t="s">
        <v>664</v>
      </c>
      <c r="C65" s="100" t="s">
        <v>66</v>
      </c>
      <c r="D65" s="103">
        <v>0.5</v>
      </c>
      <c r="E65" s="100" t="s">
        <v>665</v>
      </c>
      <c r="F65" s="104">
        <v>58590</v>
      </c>
      <c r="G65" s="104">
        <v>29295</v>
      </c>
      <c r="H65" s="1"/>
    </row>
    <row r="66" spans="1:8">
      <c r="A66" s="60"/>
      <c r="B66" s="106" t="s">
        <v>666</v>
      </c>
      <c r="C66" s="100" t="s">
        <v>66</v>
      </c>
      <c r="D66" s="103">
        <v>2</v>
      </c>
      <c r="E66" s="100" t="s">
        <v>665</v>
      </c>
      <c r="F66" s="104">
        <v>58560</v>
      </c>
      <c r="G66" s="104">
        <v>117120</v>
      </c>
      <c r="H66" s="1"/>
    </row>
    <row r="67" spans="1:8">
      <c r="A67" s="60"/>
      <c r="B67" s="150" t="s">
        <v>62</v>
      </c>
      <c r="C67" s="100"/>
      <c r="D67" s="103"/>
      <c r="E67" s="100"/>
      <c r="F67" s="104"/>
      <c r="G67" s="104"/>
      <c r="H67" s="1"/>
    </row>
    <row r="68" spans="1:8">
      <c r="A68" s="60"/>
      <c r="B68" s="106" t="s">
        <v>667</v>
      </c>
      <c r="C68" s="100" t="s">
        <v>63</v>
      </c>
      <c r="D68" s="103">
        <v>2</v>
      </c>
      <c r="E68" s="100" t="s">
        <v>650</v>
      </c>
      <c r="F68" s="104">
        <v>29240</v>
      </c>
      <c r="G68" s="104">
        <v>58480</v>
      </c>
      <c r="H68" s="1"/>
    </row>
    <row r="69" spans="1:8">
      <c r="A69" s="60"/>
      <c r="B69" s="106" t="s">
        <v>668</v>
      </c>
      <c r="C69" s="100" t="s">
        <v>66</v>
      </c>
      <c r="D69" s="103">
        <v>4</v>
      </c>
      <c r="E69" s="100" t="s">
        <v>650</v>
      </c>
      <c r="F69" s="104">
        <v>89376</v>
      </c>
      <c r="G69" s="104">
        <v>357504</v>
      </c>
      <c r="H69" s="1"/>
    </row>
    <row r="70" spans="1:8">
      <c r="A70" s="60"/>
      <c r="B70" s="150" t="s">
        <v>669</v>
      </c>
      <c r="C70" s="100"/>
      <c r="D70" s="103"/>
      <c r="E70" s="100"/>
      <c r="F70" s="104"/>
      <c r="G70" s="104"/>
      <c r="H70" s="1"/>
    </row>
    <row r="71" spans="1:8">
      <c r="A71" s="60"/>
      <c r="B71" s="106" t="s">
        <v>670</v>
      </c>
      <c r="C71" s="100" t="s">
        <v>66</v>
      </c>
      <c r="D71" s="103">
        <v>1</v>
      </c>
      <c r="E71" s="100" t="s">
        <v>650</v>
      </c>
      <c r="F71" s="104">
        <v>15700</v>
      </c>
      <c r="G71" s="104">
        <v>15700</v>
      </c>
      <c r="H71" s="1"/>
    </row>
    <row r="72" spans="1:8">
      <c r="A72" s="60"/>
      <c r="B72" s="150" t="s">
        <v>32</v>
      </c>
      <c r="C72" s="100"/>
      <c r="D72" s="103"/>
      <c r="E72" s="100"/>
      <c r="F72" s="104"/>
      <c r="G72" s="104"/>
      <c r="H72" s="1"/>
    </row>
    <row r="73" spans="1:8">
      <c r="A73" s="60"/>
      <c r="B73" s="106" t="s">
        <v>671</v>
      </c>
      <c r="C73" s="100" t="s">
        <v>102</v>
      </c>
      <c r="D73" s="103">
        <v>13</v>
      </c>
      <c r="E73" s="100" t="s">
        <v>672</v>
      </c>
      <c r="F73" s="104">
        <v>3050</v>
      </c>
      <c r="G73" s="104">
        <v>39650</v>
      </c>
      <c r="H73" s="1"/>
    </row>
    <row r="74" spans="1:8">
      <c r="A74" s="60"/>
      <c r="B74" s="106" t="s">
        <v>673</v>
      </c>
      <c r="C74" s="100" t="s">
        <v>102</v>
      </c>
      <c r="D74" s="103">
        <v>6.3</v>
      </c>
      <c r="E74" s="100" t="s">
        <v>672</v>
      </c>
      <c r="F74" s="104">
        <v>5500</v>
      </c>
      <c r="G74" s="104">
        <v>34650</v>
      </c>
      <c r="H74" s="1"/>
    </row>
    <row r="75" spans="1:8">
      <c r="A75" s="60"/>
      <c r="B75" s="106" t="s">
        <v>674</v>
      </c>
      <c r="C75" s="100" t="s">
        <v>102</v>
      </c>
      <c r="D75" s="103">
        <v>6</v>
      </c>
      <c r="E75" s="100" t="s">
        <v>672</v>
      </c>
      <c r="F75" s="104">
        <v>7600</v>
      </c>
      <c r="G75" s="104">
        <v>45600</v>
      </c>
      <c r="H75" s="1"/>
    </row>
    <row r="76" spans="1:8">
      <c r="A76" s="60"/>
      <c r="B76" s="106" t="s">
        <v>675</v>
      </c>
      <c r="C76" s="100" t="s">
        <v>657</v>
      </c>
      <c r="D76" s="103">
        <v>50</v>
      </c>
      <c r="E76" s="100" t="s">
        <v>672</v>
      </c>
      <c r="F76" s="104">
        <v>1500</v>
      </c>
      <c r="G76" s="104">
        <v>75000</v>
      </c>
      <c r="H76" s="1"/>
    </row>
    <row r="77" spans="1:8">
      <c r="A77" s="60"/>
      <c r="B77" s="106" t="s">
        <v>676</v>
      </c>
      <c r="C77" s="100" t="s">
        <v>66</v>
      </c>
      <c r="D77" s="103">
        <v>3300</v>
      </c>
      <c r="E77" s="100" t="s">
        <v>677</v>
      </c>
      <c r="F77" s="104">
        <v>420</v>
      </c>
      <c r="G77" s="104">
        <v>1386000</v>
      </c>
      <c r="H77" s="1"/>
    </row>
    <row r="78" spans="1:8">
      <c r="A78" s="60"/>
      <c r="B78" s="132" t="s">
        <v>31</v>
      </c>
      <c r="C78" s="133"/>
      <c r="D78" s="133"/>
      <c r="E78" s="133"/>
      <c r="F78" s="134"/>
      <c r="G78" s="142">
        <v>3842199</v>
      </c>
      <c r="H78" s="1"/>
    </row>
    <row r="79" spans="1:8">
      <c r="A79" s="2"/>
      <c r="B79" s="127"/>
      <c r="C79" s="128"/>
      <c r="D79" s="128"/>
      <c r="E79" s="129"/>
      <c r="F79" s="130"/>
      <c r="G79" s="131"/>
      <c r="H79" s="1"/>
    </row>
    <row r="80" spans="1:8">
      <c r="A80" s="5"/>
      <c r="B80" s="32" t="s">
        <v>32</v>
      </c>
      <c r="C80" s="33"/>
      <c r="D80" s="34"/>
      <c r="E80" s="34"/>
      <c r="F80" s="35"/>
      <c r="G80" s="114"/>
      <c r="H80" s="1"/>
    </row>
    <row r="81" spans="1:8">
      <c r="A81" s="5"/>
      <c r="B81" s="124" t="s">
        <v>33</v>
      </c>
      <c r="C81" s="101" t="s">
        <v>29</v>
      </c>
      <c r="D81" s="101" t="s">
        <v>30</v>
      </c>
      <c r="E81" s="124" t="s">
        <v>17</v>
      </c>
      <c r="F81" s="101" t="s">
        <v>18</v>
      </c>
      <c r="G81" s="124" t="s">
        <v>19</v>
      </c>
      <c r="H81" s="1"/>
    </row>
    <row r="82" spans="1:8">
      <c r="A82" s="60"/>
      <c r="B82" s="125" t="s">
        <v>60</v>
      </c>
      <c r="C82" s="126" t="s">
        <v>60</v>
      </c>
      <c r="D82" s="126" t="s">
        <v>60</v>
      </c>
      <c r="E82" s="100" t="s">
        <v>60</v>
      </c>
      <c r="F82" s="104" t="s">
        <v>60</v>
      </c>
      <c r="G82" s="104"/>
      <c r="H82" s="1"/>
    </row>
    <row r="83" spans="1:8">
      <c r="A83" s="5"/>
      <c r="B83" s="50" t="s">
        <v>34</v>
      </c>
      <c r="C83" s="51"/>
      <c r="D83" s="51"/>
      <c r="E83" s="123"/>
      <c r="F83" s="52"/>
      <c r="G83" s="143"/>
      <c r="H83" s="1"/>
    </row>
    <row r="84" spans="1:8">
      <c r="A84" s="2"/>
      <c r="B84" s="63"/>
      <c r="C84" s="63"/>
      <c r="D84" s="63"/>
      <c r="E84" s="63"/>
      <c r="F84" s="64"/>
      <c r="G84" s="117"/>
      <c r="H84" s="1"/>
    </row>
    <row r="85" spans="1:8">
      <c r="A85" s="60"/>
      <c r="B85" s="65" t="s">
        <v>35</v>
      </c>
      <c r="C85" s="66"/>
      <c r="D85" s="66"/>
      <c r="E85" s="66"/>
      <c r="F85" s="66"/>
      <c r="G85" s="67">
        <f>G34+G39+G51+G78+G83</f>
        <v>7917199</v>
      </c>
      <c r="H85" s="1"/>
    </row>
    <row r="86" spans="1:8">
      <c r="A86" s="60"/>
      <c r="B86" s="68" t="s">
        <v>36</v>
      </c>
      <c r="C86" s="54"/>
      <c r="D86" s="54"/>
      <c r="E86" s="54"/>
      <c r="F86" s="54"/>
      <c r="G86" s="69">
        <f>G85*0.05</f>
        <v>395859.95</v>
      </c>
      <c r="H86" s="1"/>
    </row>
    <row r="87" spans="1:8">
      <c r="A87" s="60"/>
      <c r="B87" s="70" t="s">
        <v>37</v>
      </c>
      <c r="C87" s="53"/>
      <c r="D87" s="53"/>
      <c r="E87" s="53"/>
      <c r="F87" s="53"/>
      <c r="G87" s="71">
        <f>G86+G85</f>
        <v>8313058.9500000002</v>
      </c>
      <c r="H87" s="1"/>
    </row>
    <row r="88" spans="1:8">
      <c r="A88" s="60"/>
      <c r="B88" s="68" t="s">
        <v>38</v>
      </c>
      <c r="C88" s="54"/>
      <c r="D88" s="54"/>
      <c r="E88" s="54"/>
      <c r="F88" s="54"/>
      <c r="G88" s="69">
        <f>G12</f>
        <v>9250000</v>
      </c>
      <c r="H88" s="1"/>
    </row>
    <row r="89" spans="1:8">
      <c r="A89" s="60"/>
      <c r="B89" s="72" t="s">
        <v>39</v>
      </c>
      <c r="C89" s="73"/>
      <c r="D89" s="73"/>
      <c r="E89" s="73"/>
      <c r="F89" s="73"/>
      <c r="G89" s="67">
        <f>G88-G87</f>
        <v>936941.04999999981</v>
      </c>
      <c r="H89" s="1"/>
    </row>
    <row r="90" spans="1:8">
      <c r="A90" s="60"/>
      <c r="B90" s="61" t="s">
        <v>40</v>
      </c>
      <c r="C90" s="62"/>
      <c r="D90" s="62"/>
      <c r="E90" s="62"/>
      <c r="F90" s="62"/>
      <c r="G90" s="118"/>
      <c r="H90" s="1"/>
    </row>
    <row r="91" spans="1:8" ht="15.75" thickBot="1">
      <c r="A91" s="60"/>
      <c r="B91" s="74"/>
      <c r="C91" s="62"/>
      <c r="D91" s="62"/>
      <c r="E91" s="62"/>
      <c r="F91" s="62"/>
      <c r="G91" s="118"/>
      <c r="H91" s="1"/>
    </row>
    <row r="92" spans="1:8">
      <c r="A92" s="60"/>
      <c r="B92" s="85" t="s">
        <v>41</v>
      </c>
      <c r="C92" s="86"/>
      <c r="D92" s="86"/>
      <c r="E92" s="86"/>
      <c r="F92" s="87"/>
      <c r="G92" s="118"/>
      <c r="H92" s="1"/>
    </row>
    <row r="93" spans="1:8">
      <c r="A93" s="60"/>
      <c r="B93" s="88" t="s">
        <v>42</v>
      </c>
      <c r="C93" s="59"/>
      <c r="D93" s="59"/>
      <c r="E93" s="59"/>
      <c r="F93" s="89"/>
      <c r="G93" s="118"/>
      <c r="H93" s="1"/>
    </row>
    <row r="94" spans="1:8">
      <c r="A94" s="60"/>
      <c r="B94" s="88" t="s">
        <v>43</v>
      </c>
      <c r="C94" s="59"/>
      <c r="D94" s="59"/>
      <c r="E94" s="59"/>
      <c r="F94" s="89"/>
      <c r="G94" s="118"/>
      <c r="H94" s="1"/>
    </row>
    <row r="95" spans="1:8">
      <c r="A95" s="60"/>
      <c r="B95" s="88" t="s">
        <v>44</v>
      </c>
      <c r="C95" s="59"/>
      <c r="D95" s="59"/>
      <c r="E95" s="59"/>
      <c r="F95" s="89"/>
      <c r="G95" s="118"/>
      <c r="H95" s="1"/>
    </row>
    <row r="96" spans="1:8">
      <c r="A96" s="60"/>
      <c r="B96" s="88" t="s">
        <v>45</v>
      </c>
      <c r="C96" s="59"/>
      <c r="D96" s="59"/>
      <c r="E96" s="59"/>
      <c r="F96" s="89"/>
      <c r="G96" s="118"/>
      <c r="H96" s="1"/>
    </row>
    <row r="97" spans="1:8">
      <c r="A97" s="60"/>
      <c r="B97" s="88" t="s">
        <v>46</v>
      </c>
      <c r="C97" s="59"/>
      <c r="D97" s="59"/>
      <c r="E97" s="59"/>
      <c r="F97" s="89"/>
      <c r="G97" s="118"/>
      <c r="H97" s="1"/>
    </row>
    <row r="98" spans="1:8" ht="15.75" thickBot="1">
      <c r="A98" s="60"/>
      <c r="B98" s="90" t="s">
        <v>47</v>
      </c>
      <c r="C98" s="91"/>
      <c r="D98" s="91"/>
      <c r="E98" s="91"/>
      <c r="F98" s="92"/>
      <c r="G98" s="118"/>
      <c r="H98" s="1"/>
    </row>
    <row r="99" spans="1:8">
      <c r="A99" s="60"/>
      <c r="B99" s="83"/>
      <c r="C99" s="59"/>
      <c r="D99" s="59"/>
      <c r="E99" s="59"/>
      <c r="F99" s="59"/>
      <c r="G99" s="118"/>
      <c r="H99" s="1"/>
    </row>
    <row r="100" spans="1:8" ht="15.75" thickBot="1">
      <c r="A100" s="60"/>
      <c r="B100" s="942" t="s">
        <v>48</v>
      </c>
      <c r="C100" s="943"/>
      <c r="D100" s="82"/>
      <c r="E100" s="55"/>
      <c r="F100" s="55"/>
      <c r="G100" s="118"/>
      <c r="H100" s="1"/>
    </row>
    <row r="101" spans="1:8">
      <c r="A101" s="60"/>
      <c r="B101" s="76" t="s">
        <v>33</v>
      </c>
      <c r="C101" s="145" t="s">
        <v>49</v>
      </c>
      <c r="D101" s="146" t="s">
        <v>50</v>
      </c>
      <c r="E101" s="55"/>
      <c r="F101" s="55"/>
      <c r="G101" s="118"/>
      <c r="H101" s="1"/>
    </row>
    <row r="102" spans="1:8">
      <c r="A102" s="60"/>
      <c r="B102" s="77" t="s">
        <v>51</v>
      </c>
      <c r="C102" s="56">
        <f>G34</f>
        <v>3550000</v>
      </c>
      <c r="D102" s="78">
        <f>(C102/C108)</f>
        <v>0.42703895417462423</v>
      </c>
      <c r="E102" s="55"/>
      <c r="F102" s="55"/>
      <c r="G102" s="118"/>
      <c r="H102" s="1"/>
    </row>
    <row r="103" spans="1:8">
      <c r="A103" s="60"/>
      <c r="B103" s="77" t="s">
        <v>52</v>
      </c>
      <c r="C103" s="56">
        <f>G39</f>
        <v>0</v>
      </c>
      <c r="D103" s="78">
        <v>0</v>
      </c>
      <c r="E103" s="55"/>
      <c r="F103" s="55"/>
      <c r="G103" s="118"/>
      <c r="H103" s="1"/>
    </row>
    <row r="104" spans="1:8">
      <c r="A104" s="60"/>
      <c r="B104" s="77" t="s">
        <v>53</v>
      </c>
      <c r="C104" s="56">
        <f>G51</f>
        <v>525000</v>
      </c>
      <c r="D104" s="78">
        <f>(C104/C108)</f>
        <v>6.3153648152585271E-2</v>
      </c>
      <c r="E104" s="55"/>
      <c r="F104" s="55"/>
      <c r="G104" s="118"/>
      <c r="H104" s="1"/>
    </row>
    <row r="105" spans="1:8">
      <c r="A105" s="60"/>
      <c r="B105" s="77" t="s">
        <v>28</v>
      </c>
      <c r="C105" s="56">
        <f>G78</f>
        <v>3842199</v>
      </c>
      <c r="D105" s="78">
        <f>(C105/C108)</f>
        <v>0.46218835005374287</v>
      </c>
      <c r="E105" s="55"/>
      <c r="F105" s="55"/>
      <c r="G105" s="118"/>
      <c r="H105" s="1"/>
    </row>
    <row r="106" spans="1:8">
      <c r="A106" s="60"/>
      <c r="B106" s="77" t="s">
        <v>54</v>
      </c>
      <c r="C106" s="57">
        <f>G83</f>
        <v>0</v>
      </c>
      <c r="D106" s="78">
        <f>(C106/C108)</f>
        <v>0</v>
      </c>
      <c r="E106" s="58"/>
      <c r="F106" s="58"/>
      <c r="G106" s="118"/>
      <c r="H106" s="1"/>
    </row>
    <row r="107" spans="1:8">
      <c r="A107" s="60"/>
      <c r="B107" s="77" t="s">
        <v>55</v>
      </c>
      <c r="C107" s="57">
        <f>G86</f>
        <v>395859.95</v>
      </c>
      <c r="D107" s="78">
        <f>(C107/C108)</f>
        <v>4.7619047619047616E-2</v>
      </c>
      <c r="E107" s="58"/>
      <c r="F107" s="58"/>
      <c r="G107" s="118"/>
      <c r="H107" s="1"/>
    </row>
    <row r="108" spans="1:8" ht="15.75" thickBot="1">
      <c r="A108" s="60"/>
      <c r="B108" s="79" t="s">
        <v>56</v>
      </c>
      <c r="C108" s="80">
        <f>SUM(C102:C107)</f>
        <v>8313058.9500000002</v>
      </c>
      <c r="D108" s="81">
        <f>SUM(D102:D107)</f>
        <v>1</v>
      </c>
      <c r="E108" s="58"/>
      <c r="F108" s="58"/>
      <c r="G108" s="118"/>
      <c r="H108" s="1"/>
    </row>
    <row r="109" spans="1:8">
      <c r="A109" s="60"/>
      <c r="B109" s="74"/>
      <c r="C109" s="62"/>
      <c r="D109" s="62"/>
      <c r="E109" s="62"/>
      <c r="F109" s="62"/>
      <c r="G109" s="118"/>
      <c r="H109" s="1"/>
    </row>
    <row r="110" spans="1:8" ht="15.75" thickBot="1">
      <c r="A110" s="60"/>
      <c r="B110" s="75"/>
      <c r="C110" s="62"/>
      <c r="D110" s="62"/>
      <c r="E110" s="62"/>
      <c r="F110" s="62"/>
      <c r="G110" s="118"/>
      <c r="H110" s="1"/>
    </row>
    <row r="111" spans="1:8" ht="15.75" thickBot="1">
      <c r="A111" s="60"/>
      <c r="B111" s="939" t="s">
        <v>70</v>
      </c>
      <c r="C111" s="940"/>
      <c r="D111" s="940"/>
      <c r="E111" s="941"/>
      <c r="F111" s="58"/>
      <c r="G111" s="118"/>
      <c r="H111" s="1"/>
    </row>
    <row r="112" spans="1:8">
      <c r="A112" s="60"/>
      <c r="B112" s="94" t="s">
        <v>68</v>
      </c>
      <c r="C112" s="136"/>
      <c r="D112" s="136"/>
      <c r="E112" s="136"/>
      <c r="F112" s="93"/>
      <c r="G112" s="119"/>
      <c r="H112" s="1"/>
    </row>
    <row r="113" spans="1:8" ht="15.75" thickBot="1">
      <c r="A113" s="60"/>
      <c r="B113" s="79" t="s">
        <v>69</v>
      </c>
      <c r="C113" s="80"/>
      <c r="D113" s="80"/>
      <c r="E113" s="95"/>
      <c r="F113" s="93"/>
      <c r="G113" s="119"/>
      <c r="H113" s="1"/>
    </row>
    <row r="114" spans="1:8">
      <c r="A114" s="60"/>
      <c r="B114" s="84" t="s">
        <v>57</v>
      </c>
      <c r="C114" s="59"/>
      <c r="D114" s="59"/>
      <c r="E114" s="59"/>
      <c r="F114" s="59"/>
      <c r="G114" s="120"/>
      <c r="H114" s="1"/>
    </row>
    <row r="115" spans="1:8">
      <c r="A115" s="1"/>
      <c r="B115" s="1"/>
      <c r="C115" s="1"/>
      <c r="D115" s="1"/>
      <c r="E115" s="1"/>
      <c r="F115" s="1"/>
      <c r="G115" s="121"/>
      <c r="H115" s="1"/>
    </row>
    <row r="116" spans="1:8">
      <c r="A116" s="1"/>
      <c r="B116" s="1"/>
      <c r="C116" s="1"/>
      <c r="D116" s="1"/>
      <c r="E116" s="1"/>
      <c r="F116" s="1"/>
      <c r="G116" s="121"/>
      <c r="H116" s="1"/>
    </row>
    <row r="117" spans="1:8">
      <c r="A117" s="1"/>
      <c r="B117" s="1"/>
      <c r="C117" s="1"/>
      <c r="D117" s="1"/>
      <c r="E117" s="1"/>
      <c r="F117" s="1"/>
      <c r="G117" s="121"/>
      <c r="H117" s="1"/>
    </row>
    <row r="118" spans="1:8">
      <c r="A118" s="1"/>
      <c r="B118" s="1"/>
      <c r="C118" s="1"/>
      <c r="D118" s="1"/>
      <c r="E118" s="1"/>
      <c r="F118" s="1"/>
      <c r="G118" s="121"/>
      <c r="H118" s="1"/>
    </row>
    <row r="119" spans="1:8">
      <c r="A119" s="1"/>
      <c r="B119" s="1"/>
      <c r="C119" s="1"/>
      <c r="D119" s="1"/>
      <c r="E119" s="1"/>
      <c r="F119" s="1"/>
      <c r="G119" s="121"/>
      <c r="H119" s="1"/>
    </row>
    <row r="120" spans="1:8">
      <c r="A120" s="1"/>
      <c r="B120" s="1"/>
      <c r="C120" s="1"/>
      <c r="D120" s="1"/>
      <c r="E120" s="1"/>
      <c r="F120" s="1"/>
      <c r="G120" s="121"/>
      <c r="H120" s="1"/>
    </row>
    <row r="121" spans="1:8">
      <c r="A121" s="1"/>
      <c r="B121" s="1"/>
      <c r="C121" s="1"/>
      <c r="D121" s="1"/>
      <c r="E121" s="1"/>
      <c r="F121" s="1"/>
      <c r="G121" s="121"/>
      <c r="H121" s="1"/>
    </row>
    <row r="122" spans="1:8">
      <c r="A122" s="1"/>
      <c r="B122" s="1"/>
      <c r="C122" s="1"/>
      <c r="D122" s="1"/>
      <c r="E122" s="1"/>
      <c r="F122" s="1"/>
      <c r="G122" s="121"/>
      <c r="H122" s="1"/>
    </row>
    <row r="123" spans="1:8">
      <c r="A123" s="1"/>
      <c r="B123" s="1"/>
      <c r="C123" s="1"/>
      <c r="D123" s="1"/>
      <c r="E123" s="1"/>
      <c r="F123" s="1"/>
      <c r="G123" s="121"/>
      <c r="H123" s="1"/>
    </row>
    <row r="124" spans="1:8">
      <c r="A124" s="1"/>
      <c r="B124" s="1"/>
      <c r="C124" s="1"/>
      <c r="D124" s="1"/>
      <c r="E124" s="1"/>
      <c r="F124" s="1"/>
      <c r="G124" s="121"/>
      <c r="H124" s="1"/>
    </row>
    <row r="125" spans="1:8">
      <c r="A125" s="1"/>
      <c r="B125" s="1"/>
      <c r="C125" s="1"/>
      <c r="D125" s="1"/>
      <c r="E125" s="1"/>
      <c r="F125" s="1"/>
      <c r="G125" s="121"/>
      <c r="H125" s="1"/>
    </row>
    <row r="126" spans="1:8">
      <c r="A126" s="1"/>
      <c r="B126" s="1"/>
      <c r="C126" s="1"/>
      <c r="D126" s="1"/>
      <c r="E126" s="1"/>
      <c r="F126" s="1"/>
      <c r="G126" s="121"/>
      <c r="H126" s="1"/>
    </row>
    <row r="127" spans="1:8">
      <c r="A127" s="1"/>
      <c r="B127" s="1"/>
      <c r="C127" s="1"/>
      <c r="D127" s="1"/>
      <c r="E127" s="1"/>
      <c r="F127" s="1"/>
      <c r="G127" s="121"/>
      <c r="H127" s="1"/>
    </row>
    <row r="128" spans="1:8">
      <c r="A128" s="1"/>
      <c r="B128" s="1"/>
      <c r="C128" s="1"/>
      <c r="D128" s="1"/>
      <c r="E128" s="1"/>
      <c r="F128" s="1"/>
      <c r="G128" s="121"/>
      <c r="H128" s="1"/>
    </row>
    <row r="129" spans="1:8">
      <c r="A129" s="1"/>
      <c r="B129" s="1"/>
      <c r="C129" s="1"/>
      <c r="D129" s="1"/>
      <c r="E129" s="1"/>
      <c r="F129" s="1"/>
      <c r="G129" s="121"/>
      <c r="H129" s="1"/>
    </row>
    <row r="130" spans="1:8">
      <c r="A130" s="1"/>
      <c r="B130" s="1"/>
      <c r="C130" s="1"/>
      <c r="D130" s="1"/>
      <c r="E130" s="1"/>
      <c r="F130" s="1"/>
      <c r="G130" s="121"/>
      <c r="H130" s="1"/>
    </row>
    <row r="131" spans="1:8">
      <c r="A131" s="1"/>
      <c r="B131" s="1"/>
      <c r="C131" s="1"/>
      <c r="D131" s="1"/>
      <c r="E131" s="1"/>
      <c r="F131" s="1"/>
      <c r="G131" s="121"/>
      <c r="H131" s="1"/>
    </row>
    <row r="132" spans="1:8">
      <c r="A132" s="1"/>
      <c r="B132" s="1"/>
      <c r="C132" s="1"/>
      <c r="D132" s="1"/>
      <c r="E132" s="1"/>
      <c r="F132" s="1"/>
      <c r="G132" s="121"/>
      <c r="H132" s="1"/>
    </row>
    <row r="133" spans="1:8">
      <c r="A133" s="1"/>
      <c r="B133" s="1"/>
      <c r="C133" s="1"/>
      <c r="D133" s="1"/>
      <c r="E133" s="1"/>
      <c r="F133" s="1"/>
      <c r="G133" s="121"/>
      <c r="H133" s="1"/>
    </row>
    <row r="134" spans="1:8">
      <c r="A134" s="1"/>
      <c r="B134" s="1"/>
      <c r="C134" s="1"/>
      <c r="D134" s="1"/>
      <c r="E134" s="1"/>
      <c r="F134" s="1"/>
      <c r="G134" s="121"/>
      <c r="H134" s="1"/>
    </row>
    <row r="135" spans="1:8">
      <c r="A135" s="1"/>
      <c r="B135" s="1"/>
      <c r="C135" s="1"/>
      <c r="D135" s="1"/>
      <c r="E135" s="1"/>
      <c r="F135" s="1"/>
      <c r="G135" s="121"/>
      <c r="H135" s="1"/>
    </row>
    <row r="136" spans="1:8">
      <c r="A136" s="1"/>
      <c r="B136" s="1"/>
      <c r="C136" s="1"/>
      <c r="D136" s="1"/>
      <c r="E136" s="1"/>
      <c r="F136" s="1"/>
      <c r="G136" s="121"/>
      <c r="H136" s="1"/>
    </row>
    <row r="137" spans="1:8">
      <c r="A137" s="1"/>
      <c r="B137" s="1"/>
      <c r="C137" s="1"/>
      <c r="D137" s="1"/>
      <c r="E137" s="1"/>
      <c r="F137" s="1"/>
      <c r="G137" s="121"/>
      <c r="H137" s="1"/>
    </row>
    <row r="138" spans="1:8">
      <c r="A138" s="1"/>
      <c r="B138" s="1"/>
      <c r="C138" s="1"/>
      <c r="D138" s="1"/>
      <c r="E138" s="1"/>
      <c r="F138" s="1"/>
      <c r="G138" s="121"/>
      <c r="H138" s="1"/>
    </row>
    <row r="139" spans="1:8">
      <c r="A139" s="1"/>
      <c r="B139" s="1"/>
      <c r="C139" s="1"/>
      <c r="D139" s="1"/>
      <c r="E139" s="1"/>
      <c r="F139" s="1"/>
      <c r="G139" s="121"/>
      <c r="H139" s="1"/>
    </row>
    <row r="140" spans="1:8">
      <c r="A140" s="1"/>
      <c r="B140" s="1"/>
      <c r="C140" s="1"/>
      <c r="D140" s="1"/>
      <c r="E140" s="1"/>
      <c r="F140" s="1"/>
      <c r="G140" s="121"/>
      <c r="H140" s="1"/>
    </row>
    <row r="141" spans="1:8">
      <c r="A141" s="1"/>
      <c r="B141" s="1"/>
      <c r="C141" s="1"/>
      <c r="D141" s="1"/>
      <c r="E141" s="1"/>
      <c r="F141" s="1"/>
      <c r="G141" s="121"/>
      <c r="H141" s="1"/>
    </row>
    <row r="142" spans="1:8">
      <c r="A142" s="1"/>
      <c r="B142" s="1"/>
      <c r="C142" s="1"/>
      <c r="D142" s="1"/>
      <c r="E142" s="1"/>
      <c r="F142" s="1"/>
      <c r="G142" s="121"/>
      <c r="H142" s="1"/>
    </row>
    <row r="143" spans="1:8">
      <c r="A143" s="1"/>
      <c r="B143" s="1"/>
      <c r="C143" s="1"/>
      <c r="D143" s="1"/>
      <c r="E143" s="1"/>
      <c r="F143" s="1"/>
      <c r="G143" s="121"/>
      <c r="H143" s="1"/>
    </row>
    <row r="144" spans="1:8">
      <c r="A144" s="1"/>
      <c r="B144" s="1"/>
      <c r="C144" s="1"/>
      <c r="D144" s="1"/>
      <c r="E144" s="1"/>
      <c r="F144" s="1"/>
      <c r="G144" s="121"/>
      <c r="H144" s="1"/>
    </row>
    <row r="145" spans="1:8">
      <c r="A145" s="1"/>
      <c r="B145" s="1"/>
      <c r="C145" s="1"/>
      <c r="D145" s="1"/>
      <c r="E145" s="1"/>
      <c r="F145" s="1"/>
      <c r="G145" s="121"/>
      <c r="H145" s="1"/>
    </row>
    <row r="146" spans="1:8">
      <c r="A146" s="1"/>
      <c r="B146" s="1"/>
      <c r="C146" s="1"/>
      <c r="D146" s="1"/>
      <c r="E146" s="1"/>
      <c r="F146" s="1"/>
      <c r="G146" s="121"/>
      <c r="H146" s="1"/>
    </row>
    <row r="147" spans="1:8">
      <c r="A147" s="1"/>
      <c r="B147" s="1"/>
      <c r="C147" s="1"/>
      <c r="D147" s="1"/>
      <c r="E147" s="1"/>
      <c r="F147" s="1"/>
      <c r="G147" s="121"/>
      <c r="H147" s="1"/>
    </row>
    <row r="148" spans="1:8">
      <c r="A148" s="1"/>
      <c r="B148" s="1"/>
      <c r="C148" s="1"/>
      <c r="D148" s="1"/>
      <c r="E148" s="1"/>
      <c r="F148" s="1"/>
      <c r="G148" s="121"/>
      <c r="H148" s="1"/>
    </row>
    <row r="149" spans="1:8">
      <c r="A149" s="1"/>
      <c r="B149" s="1"/>
      <c r="C149" s="1"/>
      <c r="D149" s="1"/>
      <c r="E149" s="1"/>
      <c r="F149" s="1"/>
      <c r="G149" s="121"/>
      <c r="H149" s="1"/>
    </row>
    <row r="150" spans="1:8">
      <c r="A150" s="1"/>
      <c r="B150" s="1"/>
      <c r="C150" s="1"/>
      <c r="D150" s="1"/>
      <c r="E150" s="1"/>
      <c r="F150" s="1"/>
      <c r="G150" s="121"/>
      <c r="H150" s="1"/>
    </row>
    <row r="151" spans="1:8">
      <c r="A151" s="1"/>
      <c r="B151" s="1"/>
      <c r="C151" s="1"/>
      <c r="D151" s="1"/>
      <c r="E151" s="1"/>
      <c r="F151" s="1"/>
      <c r="G151" s="121"/>
      <c r="H151" s="1"/>
    </row>
    <row r="152" spans="1:8">
      <c r="A152" s="1"/>
      <c r="B152" s="1"/>
      <c r="C152" s="1"/>
      <c r="D152" s="1"/>
      <c r="E152" s="1"/>
      <c r="F152" s="1"/>
      <c r="G152" s="121"/>
      <c r="H152" s="1"/>
    </row>
    <row r="153" spans="1:8">
      <c r="A153" s="1"/>
      <c r="B153" s="1"/>
      <c r="C153" s="1"/>
      <c r="D153" s="1"/>
      <c r="E153" s="1"/>
      <c r="F153" s="1"/>
      <c r="G153" s="121"/>
      <c r="H153" s="1"/>
    </row>
    <row r="154" spans="1:8">
      <c r="A154" s="1"/>
      <c r="B154" s="1"/>
      <c r="C154" s="1"/>
      <c r="D154" s="1"/>
      <c r="E154" s="1"/>
      <c r="F154" s="1"/>
      <c r="G154" s="121"/>
      <c r="H154" s="1"/>
    </row>
    <row r="155" spans="1:8">
      <c r="A155" s="1"/>
      <c r="B155" s="1"/>
      <c r="C155" s="1"/>
      <c r="D155" s="1"/>
      <c r="E155" s="1"/>
      <c r="F155" s="1"/>
      <c r="G155" s="121"/>
      <c r="H155" s="1"/>
    </row>
    <row r="156" spans="1:8">
      <c r="A156" s="1"/>
      <c r="B156" s="1"/>
      <c r="C156" s="1"/>
      <c r="D156" s="1"/>
      <c r="E156" s="1"/>
      <c r="F156" s="1"/>
      <c r="G156" s="121"/>
      <c r="H156" s="1"/>
    </row>
    <row r="157" spans="1:8">
      <c r="A157" s="1"/>
      <c r="B157" s="1"/>
      <c r="C157" s="1"/>
      <c r="D157" s="1"/>
      <c r="E157" s="1"/>
      <c r="F157" s="1"/>
      <c r="G157" s="121"/>
      <c r="H157" s="1"/>
    </row>
    <row r="158" spans="1:8">
      <c r="A158" s="1"/>
      <c r="B158" s="1"/>
      <c r="C158" s="1"/>
      <c r="D158" s="1"/>
      <c r="E158" s="1"/>
      <c r="F158" s="1"/>
      <c r="G158" s="121"/>
      <c r="H158" s="1"/>
    </row>
    <row r="159" spans="1:8">
      <c r="A159" s="1"/>
      <c r="B159" s="1"/>
      <c r="C159" s="1"/>
      <c r="D159" s="1"/>
      <c r="E159" s="1"/>
      <c r="F159" s="1"/>
      <c r="G159" s="121"/>
      <c r="H159" s="1"/>
    </row>
    <row r="160" spans="1:8">
      <c r="A160" s="1"/>
      <c r="B160" s="1"/>
      <c r="C160" s="1"/>
      <c r="D160" s="1"/>
      <c r="E160" s="1"/>
      <c r="F160" s="1"/>
      <c r="G160" s="121"/>
      <c r="H160" s="1"/>
    </row>
    <row r="161" spans="1:8">
      <c r="A161" s="1"/>
      <c r="B161" s="1"/>
      <c r="C161" s="1"/>
      <c r="D161" s="1"/>
      <c r="E161" s="1"/>
      <c r="F161" s="1"/>
      <c r="G161" s="121"/>
      <c r="H161" s="1"/>
    </row>
    <row r="162" spans="1:8">
      <c r="A162" s="1"/>
      <c r="B162" s="1"/>
      <c r="C162" s="1"/>
      <c r="D162" s="1"/>
      <c r="E162" s="1"/>
      <c r="F162" s="1"/>
      <c r="G162" s="121"/>
      <c r="H162" s="1"/>
    </row>
    <row r="163" spans="1:8">
      <c r="A163" s="1"/>
      <c r="B163" s="1"/>
      <c r="C163" s="1"/>
      <c r="D163" s="1"/>
      <c r="E163" s="1"/>
      <c r="F163" s="1"/>
      <c r="G163" s="121"/>
      <c r="H163" s="1"/>
    </row>
  </sheetData>
  <mergeCells count="9">
    <mergeCell ref="B17:G17"/>
    <mergeCell ref="B100:C100"/>
    <mergeCell ref="B111:E11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5"/>
  <sheetViews>
    <sheetView tabSelected="1" workbookViewId="0">
      <selection activeCell="A2" sqref="A2:G115"/>
    </sheetView>
  </sheetViews>
  <sheetFormatPr baseColWidth="10" defaultRowHeight="15"/>
  <cols>
    <col min="2" max="2" width="15.7109375" customWidth="1"/>
    <col min="3" max="3" width="15.42578125" customWidth="1"/>
    <col min="6" max="6" width="26.42578125" customWidth="1"/>
    <col min="7" max="7" width="22.28515625" customWidth="1"/>
  </cols>
  <sheetData>
    <row r="1" spans="2:7">
      <c r="B1" s="881"/>
      <c r="C1" s="881"/>
      <c r="D1" s="881"/>
      <c r="E1" s="881"/>
      <c r="F1" s="881"/>
      <c r="G1" s="881"/>
    </row>
    <row r="2" spans="2:7">
      <c r="B2" s="881"/>
      <c r="C2" s="881"/>
      <c r="D2" s="881"/>
      <c r="E2" s="881"/>
      <c r="F2" s="881"/>
      <c r="G2" s="881"/>
    </row>
    <row r="3" spans="2:7">
      <c r="B3" s="881"/>
      <c r="C3" s="881"/>
      <c r="D3" s="881"/>
      <c r="E3" s="881"/>
      <c r="F3" s="881"/>
      <c r="G3" s="881"/>
    </row>
    <row r="4" spans="2:7">
      <c r="B4" s="881"/>
      <c r="C4" s="881"/>
      <c r="D4" s="881"/>
      <c r="E4" s="881"/>
      <c r="F4" s="881"/>
      <c r="G4" s="881"/>
    </row>
    <row r="5" spans="2:7">
      <c r="B5" s="881"/>
      <c r="C5" s="881"/>
      <c r="D5" s="881"/>
      <c r="E5" s="881"/>
      <c r="F5" s="881"/>
      <c r="G5" s="881"/>
    </row>
    <row r="6" spans="2:7">
      <c r="B6" s="881"/>
      <c r="C6" s="881"/>
      <c r="D6" s="881"/>
      <c r="E6" s="881"/>
      <c r="F6" s="881"/>
      <c r="G6" s="881"/>
    </row>
    <row r="7" spans="2:7">
      <c r="B7" s="881"/>
      <c r="C7" s="881"/>
      <c r="D7" s="881"/>
      <c r="E7" s="881"/>
      <c r="F7" s="881"/>
      <c r="G7" s="881"/>
    </row>
    <row r="8" spans="2:7">
      <c r="B8" s="881"/>
      <c r="C8" s="881"/>
      <c r="D8" s="881"/>
      <c r="E8" s="881"/>
      <c r="F8" s="881"/>
      <c r="G8" s="881"/>
    </row>
    <row r="9" spans="2:7">
      <c r="B9" s="870" t="s">
        <v>0</v>
      </c>
      <c r="C9" s="849" t="s">
        <v>678</v>
      </c>
      <c r="D9" s="918"/>
      <c r="E9" s="1019" t="s">
        <v>540</v>
      </c>
      <c r="F9" s="1020"/>
      <c r="G9" s="850">
        <v>12000</v>
      </c>
    </row>
    <row r="10" spans="2:7" ht="24.75">
      <c r="B10" s="915" t="s">
        <v>1</v>
      </c>
      <c r="C10" s="851" t="s">
        <v>679</v>
      </c>
      <c r="D10" s="918"/>
      <c r="E10" s="1021" t="s">
        <v>2</v>
      </c>
      <c r="F10" s="1022"/>
      <c r="G10" s="852" t="s">
        <v>680</v>
      </c>
    </row>
    <row r="11" spans="2:7" ht="24.75">
      <c r="B11" s="915" t="s">
        <v>3</v>
      </c>
      <c r="C11" s="849" t="s">
        <v>119</v>
      </c>
      <c r="D11" s="918"/>
      <c r="E11" s="1021" t="s">
        <v>180</v>
      </c>
      <c r="F11" s="1022"/>
      <c r="G11" s="853">
        <v>250</v>
      </c>
    </row>
    <row r="12" spans="2:7">
      <c r="B12" s="915" t="s">
        <v>4</v>
      </c>
      <c r="C12" s="849" t="s">
        <v>681</v>
      </c>
      <c r="D12" s="918"/>
      <c r="E12" s="917" t="s">
        <v>5</v>
      </c>
      <c r="F12" s="918"/>
      <c r="G12" s="847">
        <v>3000000</v>
      </c>
    </row>
    <row r="13" spans="2:7">
      <c r="B13" s="915" t="s">
        <v>6</v>
      </c>
      <c r="C13" s="849" t="s">
        <v>184</v>
      </c>
      <c r="D13" s="918"/>
      <c r="E13" s="1021" t="s">
        <v>7</v>
      </c>
      <c r="F13" s="1022"/>
      <c r="G13" s="849" t="s">
        <v>624</v>
      </c>
    </row>
    <row r="14" spans="2:7" ht="24.75">
      <c r="B14" s="915" t="s">
        <v>8</v>
      </c>
      <c r="C14" s="849" t="s">
        <v>187</v>
      </c>
      <c r="D14" s="918"/>
      <c r="E14" s="1021" t="s">
        <v>9</v>
      </c>
      <c r="F14" s="1022"/>
      <c r="G14" s="849" t="s">
        <v>682</v>
      </c>
    </row>
    <row r="15" spans="2:7" ht="24">
      <c r="B15" s="915" t="s">
        <v>10</v>
      </c>
      <c r="C15" s="854" t="s">
        <v>413</v>
      </c>
      <c r="D15" s="918"/>
      <c r="E15" s="1013" t="s">
        <v>11</v>
      </c>
      <c r="F15" s="1014"/>
      <c r="G15" s="855" t="s">
        <v>683</v>
      </c>
    </row>
    <row r="16" spans="2:7">
      <c r="B16" s="916"/>
      <c r="C16" s="856"/>
      <c r="D16" s="918"/>
      <c r="E16" s="918"/>
      <c r="F16" s="918"/>
      <c r="G16" s="857"/>
    </row>
    <row r="17" spans="2:7">
      <c r="B17" s="1015" t="s">
        <v>12</v>
      </c>
      <c r="C17" s="1016"/>
      <c r="D17" s="1016"/>
      <c r="E17" s="1016"/>
      <c r="F17" s="1016"/>
      <c r="G17" s="1016"/>
    </row>
    <row r="18" spans="2:7">
      <c r="B18" s="918"/>
      <c r="C18" s="858"/>
      <c r="D18" s="858"/>
      <c r="E18" s="858"/>
      <c r="F18" s="918"/>
      <c r="G18" s="918"/>
    </row>
    <row r="19" spans="2:7">
      <c r="B19" s="868" t="s">
        <v>13</v>
      </c>
      <c r="C19" s="859"/>
      <c r="D19" s="859"/>
      <c r="E19" s="859"/>
      <c r="F19" s="859"/>
      <c r="G19" s="859"/>
    </row>
    <row r="20" spans="2:7">
      <c r="B20" s="871" t="s">
        <v>14</v>
      </c>
      <c r="C20" s="871" t="s">
        <v>15</v>
      </c>
      <c r="D20" s="871" t="s">
        <v>16</v>
      </c>
      <c r="E20" s="871" t="s">
        <v>17</v>
      </c>
      <c r="F20" s="871" t="s">
        <v>18</v>
      </c>
      <c r="G20" s="871" t="s">
        <v>19</v>
      </c>
    </row>
    <row r="21" spans="2:7">
      <c r="B21" s="845" t="s">
        <v>196</v>
      </c>
      <c r="C21" s="860" t="s">
        <v>20</v>
      </c>
      <c r="D21" s="860">
        <v>15</v>
      </c>
      <c r="E21" s="860" t="s">
        <v>413</v>
      </c>
      <c r="F21" s="861">
        <v>25000</v>
      </c>
      <c r="G21" s="848">
        <f>D21*F21</f>
        <v>375000</v>
      </c>
    </row>
    <row r="22" spans="2:7">
      <c r="B22" s="845" t="s">
        <v>684</v>
      </c>
      <c r="C22" s="860" t="s">
        <v>20</v>
      </c>
      <c r="D22" s="860">
        <v>1</v>
      </c>
      <c r="E22" s="860" t="s">
        <v>413</v>
      </c>
      <c r="F22" s="861">
        <v>20000</v>
      </c>
      <c r="G22" s="848">
        <f>D22*F22</f>
        <v>20000</v>
      </c>
    </row>
    <row r="23" spans="2:7">
      <c r="B23" s="845" t="s">
        <v>685</v>
      </c>
      <c r="C23" s="860" t="s">
        <v>20</v>
      </c>
      <c r="D23" s="860">
        <v>1</v>
      </c>
      <c r="E23" s="860" t="s">
        <v>413</v>
      </c>
      <c r="F23" s="861">
        <v>20000</v>
      </c>
      <c r="G23" s="848">
        <f t="shared" ref="G23:G47" si="0">D23*F23</f>
        <v>20000</v>
      </c>
    </row>
    <row r="24" spans="2:7">
      <c r="B24" s="845" t="s">
        <v>594</v>
      </c>
      <c r="C24" s="860" t="s">
        <v>20</v>
      </c>
      <c r="D24" s="860">
        <v>1</v>
      </c>
      <c r="E24" s="860" t="s">
        <v>413</v>
      </c>
      <c r="F24" s="861">
        <v>20000</v>
      </c>
      <c r="G24" s="848">
        <f t="shared" si="0"/>
        <v>20000</v>
      </c>
    </row>
    <row r="25" spans="2:7" ht="24.75">
      <c r="B25" s="845" t="s">
        <v>686</v>
      </c>
      <c r="C25" s="860" t="s">
        <v>20</v>
      </c>
      <c r="D25" s="860">
        <v>0.5</v>
      </c>
      <c r="E25" s="860" t="s">
        <v>224</v>
      </c>
      <c r="F25" s="861">
        <v>20000</v>
      </c>
      <c r="G25" s="848">
        <f t="shared" si="0"/>
        <v>10000</v>
      </c>
    </row>
    <row r="26" spans="2:7">
      <c r="B26" s="845" t="s">
        <v>687</v>
      </c>
      <c r="C26" s="860" t="s">
        <v>20</v>
      </c>
      <c r="D26" s="860">
        <v>0.5</v>
      </c>
      <c r="E26" s="860" t="s">
        <v>224</v>
      </c>
      <c r="F26" s="861">
        <v>20000</v>
      </c>
      <c r="G26" s="848">
        <f t="shared" si="0"/>
        <v>10000</v>
      </c>
    </row>
    <row r="27" spans="2:7" ht="24.75">
      <c r="B27" s="845" t="s">
        <v>688</v>
      </c>
      <c r="C27" s="860" t="s">
        <v>20</v>
      </c>
      <c r="D27" s="860">
        <v>0.5</v>
      </c>
      <c r="E27" s="860" t="s">
        <v>224</v>
      </c>
      <c r="F27" s="861">
        <v>20000</v>
      </c>
      <c r="G27" s="848">
        <f t="shared" si="0"/>
        <v>10000</v>
      </c>
    </row>
    <row r="28" spans="2:7">
      <c r="B28" s="845" t="s">
        <v>689</v>
      </c>
      <c r="C28" s="860" t="s">
        <v>20</v>
      </c>
      <c r="D28" s="860">
        <v>2</v>
      </c>
      <c r="E28" s="860" t="s">
        <v>115</v>
      </c>
      <c r="F28" s="861">
        <v>20000</v>
      </c>
      <c r="G28" s="848">
        <f t="shared" si="0"/>
        <v>40000</v>
      </c>
    </row>
    <row r="29" spans="2:7" ht="24.75">
      <c r="B29" s="845" t="s">
        <v>690</v>
      </c>
      <c r="C29" s="860" t="s">
        <v>20</v>
      </c>
      <c r="D29" s="860">
        <v>0.5</v>
      </c>
      <c r="E29" s="860" t="s">
        <v>115</v>
      </c>
      <c r="F29" s="861">
        <v>15000</v>
      </c>
      <c r="G29" s="848">
        <f t="shared" si="0"/>
        <v>7500</v>
      </c>
    </row>
    <row r="30" spans="2:7" ht="24.75">
      <c r="B30" s="845" t="s">
        <v>691</v>
      </c>
      <c r="C30" s="860" t="s">
        <v>20</v>
      </c>
      <c r="D30" s="860">
        <v>2</v>
      </c>
      <c r="E30" s="860" t="s">
        <v>115</v>
      </c>
      <c r="F30" s="861">
        <v>15000</v>
      </c>
      <c r="G30" s="848">
        <f t="shared" si="0"/>
        <v>30000</v>
      </c>
    </row>
    <row r="31" spans="2:7" ht="24.75">
      <c r="B31" s="845" t="s">
        <v>692</v>
      </c>
      <c r="C31" s="860" t="s">
        <v>20</v>
      </c>
      <c r="D31" s="860">
        <v>0.5</v>
      </c>
      <c r="E31" s="860" t="s">
        <v>115</v>
      </c>
      <c r="F31" s="861">
        <v>15000</v>
      </c>
      <c r="G31" s="848">
        <f t="shared" si="0"/>
        <v>7500</v>
      </c>
    </row>
    <row r="32" spans="2:7" ht="24.75">
      <c r="B32" s="845" t="s">
        <v>693</v>
      </c>
      <c r="C32" s="860" t="s">
        <v>20</v>
      </c>
      <c r="D32" s="860">
        <v>0.5</v>
      </c>
      <c r="E32" s="860" t="s">
        <v>115</v>
      </c>
      <c r="F32" s="861">
        <v>20000</v>
      </c>
      <c r="G32" s="848">
        <f t="shared" si="0"/>
        <v>10000</v>
      </c>
    </row>
    <row r="33" spans="2:7">
      <c r="B33" s="845" t="s">
        <v>694</v>
      </c>
      <c r="C33" s="860" t="s">
        <v>20</v>
      </c>
      <c r="D33" s="860">
        <v>2</v>
      </c>
      <c r="E33" s="860" t="s">
        <v>288</v>
      </c>
      <c r="F33" s="861">
        <v>20000</v>
      </c>
      <c r="G33" s="848">
        <f t="shared" si="0"/>
        <v>40000</v>
      </c>
    </row>
    <row r="34" spans="2:7">
      <c r="B34" s="845" t="s">
        <v>695</v>
      </c>
      <c r="C34" s="860" t="s">
        <v>20</v>
      </c>
      <c r="D34" s="860">
        <v>0.5</v>
      </c>
      <c r="E34" s="860" t="s">
        <v>288</v>
      </c>
      <c r="F34" s="861">
        <v>20000</v>
      </c>
      <c r="G34" s="848">
        <f t="shared" si="0"/>
        <v>10000</v>
      </c>
    </row>
    <row r="35" spans="2:7">
      <c r="B35" s="845" t="s">
        <v>696</v>
      </c>
      <c r="C35" s="860" t="s">
        <v>20</v>
      </c>
      <c r="D35" s="860">
        <v>0.5</v>
      </c>
      <c r="E35" s="860" t="s">
        <v>288</v>
      </c>
      <c r="F35" s="861">
        <v>20000</v>
      </c>
      <c r="G35" s="848">
        <f t="shared" si="0"/>
        <v>10000</v>
      </c>
    </row>
    <row r="36" spans="2:7" ht="24.75">
      <c r="B36" s="845" t="s">
        <v>697</v>
      </c>
      <c r="C36" s="860" t="s">
        <v>20</v>
      </c>
      <c r="D36" s="860">
        <v>0.5</v>
      </c>
      <c r="E36" s="860" t="s">
        <v>288</v>
      </c>
      <c r="F36" s="861">
        <v>15000</v>
      </c>
      <c r="G36" s="848">
        <f t="shared" si="0"/>
        <v>7500</v>
      </c>
    </row>
    <row r="37" spans="2:7" ht="24.75">
      <c r="B37" s="845" t="s">
        <v>693</v>
      </c>
      <c r="C37" s="860" t="s">
        <v>20</v>
      </c>
      <c r="D37" s="860">
        <v>0.5</v>
      </c>
      <c r="E37" s="860" t="s">
        <v>288</v>
      </c>
      <c r="F37" s="861">
        <v>15000</v>
      </c>
      <c r="G37" s="848">
        <f t="shared" si="0"/>
        <v>7500</v>
      </c>
    </row>
    <row r="38" spans="2:7" ht="24.75">
      <c r="B38" s="845" t="s">
        <v>698</v>
      </c>
      <c r="C38" s="860" t="s">
        <v>20</v>
      </c>
      <c r="D38" s="860">
        <v>1</v>
      </c>
      <c r="E38" s="860" t="s">
        <v>288</v>
      </c>
      <c r="F38" s="861">
        <v>15000</v>
      </c>
      <c r="G38" s="848">
        <f t="shared" si="0"/>
        <v>15000</v>
      </c>
    </row>
    <row r="39" spans="2:7" ht="24.75">
      <c r="B39" s="845" t="s">
        <v>686</v>
      </c>
      <c r="C39" s="860" t="s">
        <v>20</v>
      </c>
      <c r="D39" s="860">
        <v>0.5</v>
      </c>
      <c r="E39" s="860" t="s">
        <v>290</v>
      </c>
      <c r="F39" s="861">
        <v>15000</v>
      </c>
      <c r="G39" s="848">
        <f t="shared" si="0"/>
        <v>7500</v>
      </c>
    </row>
    <row r="40" spans="2:7" ht="24.75">
      <c r="B40" s="845" t="s">
        <v>699</v>
      </c>
      <c r="C40" s="860" t="s">
        <v>20</v>
      </c>
      <c r="D40" s="860">
        <v>1.5</v>
      </c>
      <c r="E40" s="860" t="s">
        <v>290</v>
      </c>
      <c r="F40" s="861">
        <v>15000</v>
      </c>
      <c r="G40" s="848">
        <f t="shared" si="0"/>
        <v>22500</v>
      </c>
    </row>
    <row r="41" spans="2:7" ht="24.75">
      <c r="B41" s="845" t="s">
        <v>697</v>
      </c>
      <c r="C41" s="860" t="s">
        <v>20</v>
      </c>
      <c r="D41" s="860">
        <v>0.5</v>
      </c>
      <c r="E41" s="860" t="s">
        <v>290</v>
      </c>
      <c r="F41" s="861">
        <v>15000</v>
      </c>
      <c r="G41" s="848">
        <f t="shared" si="0"/>
        <v>7500</v>
      </c>
    </row>
    <row r="42" spans="2:7">
      <c r="B42" s="845" t="s">
        <v>81</v>
      </c>
      <c r="C42" s="860" t="s">
        <v>20</v>
      </c>
      <c r="D42" s="860">
        <v>1</v>
      </c>
      <c r="E42" s="860" t="s">
        <v>290</v>
      </c>
      <c r="F42" s="861">
        <v>20000</v>
      </c>
      <c r="G42" s="848">
        <f t="shared" si="0"/>
        <v>20000</v>
      </c>
    </row>
    <row r="43" spans="2:7" ht="24.75">
      <c r="B43" s="845" t="s">
        <v>700</v>
      </c>
      <c r="C43" s="860" t="s">
        <v>20</v>
      </c>
      <c r="D43" s="860">
        <v>1</v>
      </c>
      <c r="E43" s="860" t="s">
        <v>292</v>
      </c>
      <c r="F43" s="861">
        <v>15000</v>
      </c>
      <c r="G43" s="848">
        <f t="shared" si="0"/>
        <v>15000</v>
      </c>
    </row>
    <row r="44" spans="2:7">
      <c r="B44" s="845" t="s">
        <v>81</v>
      </c>
      <c r="C44" s="860" t="s">
        <v>20</v>
      </c>
      <c r="D44" s="860">
        <v>1</v>
      </c>
      <c r="E44" s="860" t="s">
        <v>292</v>
      </c>
      <c r="F44" s="861">
        <v>20000</v>
      </c>
      <c r="G44" s="848">
        <f t="shared" si="0"/>
        <v>20000</v>
      </c>
    </row>
    <row r="45" spans="2:7" ht="24.75">
      <c r="B45" s="845" t="s">
        <v>701</v>
      </c>
      <c r="C45" s="860" t="s">
        <v>20</v>
      </c>
      <c r="D45" s="860">
        <v>1</v>
      </c>
      <c r="E45" s="860" t="s">
        <v>292</v>
      </c>
      <c r="F45" s="861">
        <v>20000</v>
      </c>
      <c r="G45" s="848">
        <f t="shared" si="0"/>
        <v>20000</v>
      </c>
    </row>
    <row r="46" spans="2:7" ht="24.75">
      <c r="B46" s="845" t="s">
        <v>702</v>
      </c>
      <c r="C46" s="860" t="s">
        <v>20</v>
      </c>
      <c r="D46" s="860">
        <v>0.5</v>
      </c>
      <c r="E46" s="860" t="s">
        <v>294</v>
      </c>
      <c r="F46" s="861">
        <v>20000</v>
      </c>
      <c r="G46" s="848">
        <f t="shared" si="0"/>
        <v>10000</v>
      </c>
    </row>
    <row r="47" spans="2:7">
      <c r="B47" s="845" t="s">
        <v>703</v>
      </c>
      <c r="C47" s="860" t="s">
        <v>20</v>
      </c>
      <c r="D47" s="860">
        <v>15</v>
      </c>
      <c r="E47" s="860" t="s">
        <v>298</v>
      </c>
      <c r="F47" s="861">
        <v>35000</v>
      </c>
      <c r="G47" s="848">
        <f t="shared" si="0"/>
        <v>525000</v>
      </c>
    </row>
    <row r="48" spans="2:7">
      <c r="B48" s="873" t="s">
        <v>21</v>
      </c>
      <c r="C48" s="874"/>
      <c r="D48" s="874"/>
      <c r="E48" s="874"/>
      <c r="F48" s="875"/>
      <c r="G48" s="876">
        <f>SUM(G21:G47)</f>
        <v>1297500</v>
      </c>
    </row>
    <row r="49" spans="2:7">
      <c r="B49" s="918"/>
      <c r="C49" s="918"/>
      <c r="D49" s="918"/>
      <c r="E49" s="918"/>
      <c r="F49" s="862"/>
      <c r="G49" s="862"/>
    </row>
    <row r="50" spans="2:7">
      <c r="B50" s="868" t="s">
        <v>22</v>
      </c>
      <c r="C50" s="863"/>
      <c r="D50" s="863"/>
      <c r="E50" s="863"/>
      <c r="F50" s="859"/>
      <c r="G50" s="859"/>
    </row>
    <row r="51" spans="2:7">
      <c r="B51" s="872" t="s">
        <v>14</v>
      </c>
      <c r="C51" s="871" t="s">
        <v>15</v>
      </c>
      <c r="D51" s="871" t="s">
        <v>16</v>
      </c>
      <c r="E51" s="872" t="s">
        <v>17</v>
      </c>
      <c r="F51" s="871" t="s">
        <v>18</v>
      </c>
      <c r="G51" s="872" t="s">
        <v>19</v>
      </c>
    </row>
    <row r="52" spans="2:7">
      <c r="B52" s="859"/>
      <c r="C52" s="863"/>
      <c r="D52" s="863"/>
      <c r="E52" s="863"/>
      <c r="F52" s="864"/>
      <c r="G52" s="864"/>
    </row>
    <row r="53" spans="2:7">
      <c r="B53" s="873" t="s">
        <v>23</v>
      </c>
      <c r="C53" s="874"/>
      <c r="D53" s="874"/>
      <c r="E53" s="874"/>
      <c r="F53" s="875"/>
      <c r="G53" s="876">
        <v>0</v>
      </c>
    </row>
    <row r="54" spans="2:7">
      <c r="B54" s="918"/>
      <c r="C54" s="918"/>
      <c r="D54" s="918"/>
      <c r="E54" s="918"/>
      <c r="F54" s="862"/>
      <c r="G54" s="862"/>
    </row>
    <row r="55" spans="2:7">
      <c r="B55" s="868" t="s">
        <v>24</v>
      </c>
      <c r="C55" s="863"/>
      <c r="D55" s="863"/>
      <c r="E55" s="863"/>
      <c r="F55" s="859"/>
      <c r="G55" s="859"/>
    </row>
    <row r="56" spans="2:7">
      <c r="B56" s="872" t="s">
        <v>14</v>
      </c>
      <c r="C56" s="872" t="s">
        <v>15</v>
      </c>
      <c r="D56" s="872" t="s">
        <v>16</v>
      </c>
      <c r="E56" s="872" t="s">
        <v>17</v>
      </c>
      <c r="F56" s="871" t="s">
        <v>18</v>
      </c>
      <c r="G56" s="872" t="s">
        <v>19</v>
      </c>
    </row>
    <row r="57" spans="2:7">
      <c r="B57" s="919"/>
      <c r="C57" s="920"/>
      <c r="D57" s="921"/>
      <c r="E57" s="922"/>
      <c r="F57" s="923"/>
      <c r="G57" s="923"/>
    </row>
    <row r="58" spans="2:7">
      <c r="B58" s="873" t="s">
        <v>26</v>
      </c>
      <c r="C58" s="874"/>
      <c r="D58" s="874"/>
      <c r="E58" s="874"/>
      <c r="F58" s="875"/>
      <c r="G58" s="876">
        <v>0</v>
      </c>
    </row>
    <row r="59" spans="2:7">
      <c r="B59" s="918"/>
      <c r="C59" s="918"/>
      <c r="D59" s="918"/>
      <c r="E59" s="918"/>
      <c r="F59" s="862"/>
      <c r="G59" s="862"/>
    </row>
    <row r="60" spans="2:7">
      <c r="B60" s="868" t="s">
        <v>27</v>
      </c>
      <c r="C60" s="863"/>
      <c r="D60" s="863"/>
      <c r="E60" s="863"/>
      <c r="F60" s="859"/>
      <c r="G60" s="859"/>
    </row>
    <row r="61" spans="2:7" ht="24">
      <c r="B61" s="871" t="s">
        <v>28</v>
      </c>
      <c r="C61" s="871" t="s">
        <v>29</v>
      </c>
      <c r="D61" s="871" t="s">
        <v>30</v>
      </c>
      <c r="E61" s="871" t="s">
        <v>17</v>
      </c>
      <c r="F61" s="871" t="s">
        <v>18</v>
      </c>
      <c r="G61" s="871" t="s">
        <v>19</v>
      </c>
    </row>
    <row r="62" spans="2:7">
      <c r="B62" s="865" t="s">
        <v>206</v>
      </c>
      <c r="C62" s="846"/>
      <c r="D62" s="866"/>
      <c r="E62" s="866"/>
      <c r="F62" s="861"/>
      <c r="G62" s="848"/>
    </row>
    <row r="63" spans="2:7">
      <c r="B63" s="845" t="s">
        <v>704</v>
      </c>
      <c r="C63" s="846" t="s">
        <v>102</v>
      </c>
      <c r="D63" s="846">
        <v>100</v>
      </c>
      <c r="E63" s="846" t="s">
        <v>292</v>
      </c>
      <c r="F63" s="847">
        <v>1350</v>
      </c>
      <c r="G63" s="848">
        <f>D63*F63</f>
        <v>135000</v>
      </c>
    </row>
    <row r="64" spans="2:7">
      <c r="B64" s="845" t="s">
        <v>705</v>
      </c>
      <c r="C64" s="846" t="s">
        <v>102</v>
      </c>
      <c r="D64" s="846">
        <v>200</v>
      </c>
      <c r="E64" s="846" t="s">
        <v>292</v>
      </c>
      <c r="F64" s="847">
        <v>1200</v>
      </c>
      <c r="G64" s="848">
        <f t="shared" ref="G64:G78" si="1">D64*F64</f>
        <v>240000</v>
      </c>
    </row>
    <row r="65" spans="2:7">
      <c r="B65" s="865" t="s">
        <v>604</v>
      </c>
      <c r="C65" s="846"/>
      <c r="D65" s="846"/>
      <c r="E65" s="846"/>
      <c r="F65" s="847"/>
      <c r="G65" s="848">
        <f t="shared" si="1"/>
        <v>0</v>
      </c>
    </row>
    <row r="66" spans="2:7">
      <c r="B66" s="879" t="s">
        <v>706</v>
      </c>
      <c r="C66" s="880" t="s">
        <v>707</v>
      </c>
      <c r="D66" s="880">
        <v>20</v>
      </c>
      <c r="E66" s="880" t="s">
        <v>413</v>
      </c>
      <c r="F66" s="847">
        <v>3526</v>
      </c>
      <c r="G66" s="848">
        <f t="shared" si="1"/>
        <v>70520</v>
      </c>
    </row>
    <row r="67" spans="2:7">
      <c r="B67" s="879" t="s">
        <v>708</v>
      </c>
      <c r="C67" s="880" t="s">
        <v>707</v>
      </c>
      <c r="D67" s="846">
        <v>0.6</v>
      </c>
      <c r="E67" s="846" t="s">
        <v>203</v>
      </c>
      <c r="F67" s="847">
        <v>27549</v>
      </c>
      <c r="G67" s="848">
        <f t="shared" si="1"/>
        <v>16529.399999999998</v>
      </c>
    </row>
    <row r="68" spans="2:7">
      <c r="B68" s="879" t="s">
        <v>709</v>
      </c>
      <c r="C68" s="880" t="s">
        <v>102</v>
      </c>
      <c r="D68" s="846">
        <v>180</v>
      </c>
      <c r="E68" s="846" t="s">
        <v>710</v>
      </c>
      <c r="F68" s="847">
        <v>1000</v>
      </c>
      <c r="G68" s="848">
        <f t="shared" si="1"/>
        <v>180000</v>
      </c>
    </row>
    <row r="69" spans="2:7" ht="24.75">
      <c r="B69" s="879" t="s">
        <v>711</v>
      </c>
      <c r="C69" s="880" t="s">
        <v>707</v>
      </c>
      <c r="D69" s="880">
        <v>0.36</v>
      </c>
      <c r="E69" s="860" t="s">
        <v>203</v>
      </c>
      <c r="F69" s="847">
        <v>128812</v>
      </c>
      <c r="G69" s="848">
        <f t="shared" si="1"/>
        <v>46372.32</v>
      </c>
    </row>
    <row r="70" spans="2:7" ht="24.75">
      <c r="B70" s="845" t="s">
        <v>712</v>
      </c>
      <c r="C70" s="846" t="s">
        <v>707</v>
      </c>
      <c r="D70" s="846">
        <v>0.36</v>
      </c>
      <c r="E70" s="860" t="s">
        <v>203</v>
      </c>
      <c r="F70" s="847">
        <v>103597</v>
      </c>
      <c r="G70" s="848">
        <f t="shared" si="1"/>
        <v>37294.92</v>
      </c>
    </row>
    <row r="71" spans="2:7">
      <c r="B71" s="865" t="s">
        <v>233</v>
      </c>
      <c r="C71" s="846"/>
      <c r="D71" s="846"/>
      <c r="E71" s="846"/>
      <c r="F71" s="847"/>
      <c r="G71" s="848">
        <f t="shared" si="1"/>
        <v>0</v>
      </c>
    </row>
    <row r="72" spans="2:7">
      <c r="B72" s="845" t="s">
        <v>114</v>
      </c>
      <c r="C72" s="846" t="s">
        <v>707</v>
      </c>
      <c r="D72" s="846">
        <v>3</v>
      </c>
      <c r="E72" s="846" t="s">
        <v>94</v>
      </c>
      <c r="F72" s="847">
        <v>34716</v>
      </c>
      <c r="G72" s="848">
        <f t="shared" si="1"/>
        <v>104148</v>
      </c>
    </row>
    <row r="73" spans="2:7" ht="24.75">
      <c r="B73" s="845" t="s">
        <v>713</v>
      </c>
      <c r="C73" s="846" t="s">
        <v>707</v>
      </c>
      <c r="D73" s="846">
        <v>7</v>
      </c>
      <c r="E73" s="846" t="s">
        <v>224</v>
      </c>
      <c r="F73" s="847">
        <v>12131</v>
      </c>
      <c r="G73" s="848">
        <f t="shared" si="1"/>
        <v>84917</v>
      </c>
    </row>
    <row r="74" spans="2:7">
      <c r="B74" s="865" t="s">
        <v>244</v>
      </c>
      <c r="C74" s="846"/>
      <c r="D74" s="846"/>
      <c r="E74" s="846"/>
      <c r="F74" s="847"/>
      <c r="G74" s="848">
        <f t="shared" si="1"/>
        <v>0</v>
      </c>
    </row>
    <row r="75" spans="2:7" ht="24.75">
      <c r="B75" s="879" t="s">
        <v>714</v>
      </c>
      <c r="C75" s="880" t="s">
        <v>707</v>
      </c>
      <c r="D75" s="880">
        <v>0.5</v>
      </c>
      <c r="E75" s="860" t="s">
        <v>230</v>
      </c>
      <c r="F75" s="847">
        <v>24245</v>
      </c>
      <c r="G75" s="848">
        <f t="shared" si="1"/>
        <v>12122.5</v>
      </c>
    </row>
    <row r="76" spans="2:7">
      <c r="B76" s="845" t="s">
        <v>715</v>
      </c>
      <c r="C76" s="846" t="s">
        <v>707</v>
      </c>
      <c r="D76" s="846">
        <v>0.2</v>
      </c>
      <c r="E76" s="846" t="s">
        <v>290</v>
      </c>
      <c r="F76" s="847">
        <v>74946</v>
      </c>
      <c r="G76" s="848">
        <f t="shared" si="1"/>
        <v>14989.2</v>
      </c>
    </row>
    <row r="77" spans="2:7">
      <c r="B77" s="845" t="s">
        <v>716</v>
      </c>
      <c r="C77" s="846" t="s">
        <v>707</v>
      </c>
      <c r="D77" s="846">
        <v>0.25</v>
      </c>
      <c r="E77" s="846" t="s">
        <v>294</v>
      </c>
      <c r="F77" s="847">
        <v>33064</v>
      </c>
      <c r="G77" s="848">
        <f t="shared" si="1"/>
        <v>8266</v>
      </c>
    </row>
    <row r="78" spans="2:7">
      <c r="B78" s="845" t="s">
        <v>65</v>
      </c>
      <c r="C78" s="846" t="s">
        <v>707</v>
      </c>
      <c r="D78" s="846">
        <v>0.4</v>
      </c>
      <c r="E78" s="846" t="s">
        <v>115</v>
      </c>
      <c r="F78" s="847">
        <v>47611</v>
      </c>
      <c r="G78" s="848">
        <f t="shared" si="1"/>
        <v>19044.400000000001</v>
      </c>
    </row>
    <row r="79" spans="2:7">
      <c r="B79" s="873" t="s">
        <v>31</v>
      </c>
      <c r="C79" s="874"/>
      <c r="D79" s="874"/>
      <c r="E79" s="874"/>
      <c r="F79" s="875"/>
      <c r="G79" s="876">
        <f>SUM(G63:G78)</f>
        <v>969203.74</v>
      </c>
    </row>
    <row r="80" spans="2:7">
      <c r="B80" s="918"/>
      <c r="C80" s="918"/>
      <c r="D80" s="918"/>
      <c r="E80" s="867"/>
      <c r="F80" s="862"/>
      <c r="G80" s="862"/>
    </row>
    <row r="81" spans="2:7">
      <c r="B81" s="868" t="s">
        <v>32</v>
      </c>
      <c r="C81" s="863"/>
      <c r="D81" s="863"/>
      <c r="E81" s="863"/>
      <c r="F81" s="859"/>
      <c r="G81" s="859"/>
    </row>
    <row r="82" spans="2:7" ht="24">
      <c r="B82" s="872" t="s">
        <v>33</v>
      </c>
      <c r="C82" s="871" t="s">
        <v>29</v>
      </c>
      <c r="D82" s="871" t="s">
        <v>30</v>
      </c>
      <c r="E82" s="872" t="s">
        <v>17</v>
      </c>
      <c r="F82" s="871" t="s">
        <v>18</v>
      </c>
      <c r="G82" s="872" t="s">
        <v>19</v>
      </c>
    </row>
    <row r="83" spans="2:7">
      <c r="B83" s="845" t="s">
        <v>337</v>
      </c>
      <c r="C83" s="846" t="s">
        <v>717</v>
      </c>
      <c r="D83" s="866">
        <v>26</v>
      </c>
      <c r="E83" s="860" t="s">
        <v>298</v>
      </c>
      <c r="F83" s="861">
        <v>2500</v>
      </c>
      <c r="G83" s="848">
        <v>65000</v>
      </c>
    </row>
    <row r="84" spans="2:7">
      <c r="B84" s="873" t="s">
        <v>34</v>
      </c>
      <c r="C84" s="874"/>
      <c r="D84" s="874"/>
      <c r="E84" s="874"/>
      <c r="F84" s="875"/>
      <c r="G84" s="876">
        <v>65000</v>
      </c>
    </row>
    <row r="85" spans="2:7">
      <c r="B85" s="918"/>
      <c r="C85" s="918"/>
      <c r="D85" s="918"/>
      <c r="E85" s="918"/>
      <c r="F85" s="862"/>
      <c r="G85" s="862"/>
    </row>
    <row r="86" spans="2:7">
      <c r="B86" s="868" t="s">
        <v>35</v>
      </c>
      <c r="C86" s="869"/>
      <c r="D86" s="869"/>
      <c r="E86" s="869"/>
      <c r="F86" s="869"/>
      <c r="G86" s="929">
        <f>SUM(G48+G84+G79)</f>
        <v>2331703.7400000002</v>
      </c>
    </row>
    <row r="87" spans="2:7">
      <c r="B87" s="877" t="s">
        <v>36</v>
      </c>
      <c r="C87" s="878"/>
      <c r="D87" s="878"/>
      <c r="E87" s="878"/>
      <c r="F87" s="878"/>
      <c r="G87" s="930">
        <f>G86*0.05</f>
        <v>116585.18700000002</v>
      </c>
    </row>
    <row r="88" spans="2:7">
      <c r="B88" s="868" t="s">
        <v>37</v>
      </c>
      <c r="C88" s="869"/>
      <c r="D88" s="869"/>
      <c r="E88" s="869"/>
      <c r="F88" s="869"/>
      <c r="G88" s="929">
        <f>G86+G87</f>
        <v>2448288.9270000001</v>
      </c>
    </row>
    <row r="89" spans="2:7">
      <c r="B89" s="877" t="s">
        <v>38</v>
      </c>
      <c r="C89" s="878"/>
      <c r="D89" s="878"/>
      <c r="E89" s="878"/>
      <c r="F89" s="878"/>
      <c r="G89" s="930">
        <v>3000000</v>
      </c>
    </row>
    <row r="90" spans="2:7">
      <c r="B90" s="868" t="s">
        <v>39</v>
      </c>
      <c r="C90" s="869"/>
      <c r="D90" s="869"/>
      <c r="E90" s="869"/>
      <c r="F90" s="869"/>
      <c r="G90" s="929">
        <f>G89-G88</f>
        <v>551711.07299999986</v>
      </c>
    </row>
    <row r="91" spans="2:7">
      <c r="B91" s="882" t="s">
        <v>575</v>
      </c>
      <c r="C91" s="883"/>
      <c r="D91" s="883"/>
      <c r="E91" s="883"/>
      <c r="F91" s="883"/>
      <c r="G91" s="843"/>
    </row>
    <row r="92" spans="2:7" ht="15.75" thickBot="1">
      <c r="B92" s="884"/>
      <c r="C92" s="883"/>
      <c r="D92" s="883"/>
      <c r="E92" s="883"/>
      <c r="F92" s="883"/>
      <c r="G92" s="843"/>
    </row>
    <row r="93" spans="2:7">
      <c r="B93" s="924" t="s">
        <v>718</v>
      </c>
      <c r="C93" s="885"/>
      <c r="D93" s="885"/>
      <c r="E93" s="885"/>
      <c r="F93" s="886"/>
      <c r="G93" s="843"/>
    </row>
    <row r="94" spans="2:7">
      <c r="B94" s="925" t="s">
        <v>42</v>
      </c>
      <c r="C94" s="887"/>
      <c r="D94" s="887"/>
      <c r="E94" s="887"/>
      <c r="F94" s="888"/>
      <c r="G94" s="843"/>
    </row>
    <row r="95" spans="2:7">
      <c r="B95" s="925" t="s">
        <v>43</v>
      </c>
      <c r="C95" s="887"/>
      <c r="D95" s="887"/>
      <c r="E95" s="887"/>
      <c r="F95" s="888"/>
      <c r="G95" s="843"/>
    </row>
    <row r="96" spans="2:7">
      <c r="B96" s="925" t="s">
        <v>44</v>
      </c>
      <c r="C96" s="887"/>
      <c r="D96" s="887"/>
      <c r="E96" s="887"/>
      <c r="F96" s="888"/>
      <c r="G96" s="843"/>
    </row>
    <row r="97" spans="2:7">
      <c r="B97" s="925" t="s">
        <v>45</v>
      </c>
      <c r="C97" s="887"/>
      <c r="D97" s="887"/>
      <c r="E97" s="887"/>
      <c r="F97" s="888"/>
      <c r="G97" s="843"/>
    </row>
    <row r="98" spans="2:7">
      <c r="B98" s="925" t="s">
        <v>46</v>
      </c>
      <c r="C98" s="887"/>
      <c r="D98" s="887"/>
      <c r="E98" s="887"/>
      <c r="F98" s="888"/>
      <c r="G98" s="843"/>
    </row>
    <row r="99" spans="2:7" ht="15.75" thickBot="1">
      <c r="B99" s="926" t="s">
        <v>47</v>
      </c>
      <c r="C99" s="889"/>
      <c r="D99" s="889"/>
      <c r="E99" s="889"/>
      <c r="F99" s="890"/>
      <c r="G99" s="843"/>
    </row>
    <row r="100" spans="2:7">
      <c r="B100" s="891"/>
      <c r="C100" s="887"/>
      <c r="D100" s="887"/>
      <c r="E100" s="887"/>
      <c r="F100" s="887"/>
      <c r="G100" s="843"/>
    </row>
    <row r="101" spans="2:7" ht="15.75" thickBot="1">
      <c r="B101" s="1017" t="s">
        <v>48</v>
      </c>
      <c r="C101" s="1018"/>
      <c r="D101" s="892"/>
      <c r="E101" s="893"/>
      <c r="F101" s="893"/>
      <c r="G101" s="843"/>
    </row>
    <row r="102" spans="2:7">
      <c r="B102" s="894" t="s">
        <v>33</v>
      </c>
      <c r="C102" s="895" t="s">
        <v>49</v>
      </c>
      <c r="D102" s="896" t="s">
        <v>50</v>
      </c>
      <c r="E102" s="893"/>
      <c r="F102" s="893"/>
      <c r="G102" s="843"/>
    </row>
    <row r="103" spans="2:7">
      <c r="B103" s="897" t="s">
        <v>51</v>
      </c>
      <c r="C103" s="898">
        <v>1297500</v>
      </c>
      <c r="D103" s="899">
        <v>0.56114661645411701</v>
      </c>
      <c r="E103" s="893"/>
      <c r="F103" s="893"/>
      <c r="G103" s="843"/>
    </row>
    <row r="104" spans="2:7">
      <c r="B104" s="897" t="s">
        <v>52</v>
      </c>
      <c r="C104" s="898">
        <v>0</v>
      </c>
      <c r="D104" s="899">
        <v>0</v>
      </c>
      <c r="E104" s="893"/>
      <c r="F104" s="893"/>
      <c r="G104" s="843"/>
    </row>
    <row r="105" spans="2:7">
      <c r="B105" s="897" t="s">
        <v>53</v>
      </c>
      <c r="C105" s="898">
        <v>0</v>
      </c>
      <c r="D105" s="899">
        <v>0</v>
      </c>
      <c r="E105" s="893"/>
      <c r="F105" s="893"/>
      <c r="G105" s="843"/>
    </row>
    <row r="106" spans="2:7">
      <c r="B106" s="897" t="s">
        <v>28</v>
      </c>
      <c r="C106" s="898">
        <v>839623.74</v>
      </c>
      <c r="D106" s="899">
        <v>0.36312294473645568</v>
      </c>
      <c r="E106" s="893"/>
      <c r="F106" s="893"/>
      <c r="G106" s="843"/>
    </row>
    <row r="107" spans="2:7">
      <c r="B107" s="897" t="s">
        <v>54</v>
      </c>
      <c r="C107" s="900">
        <v>65000</v>
      </c>
      <c r="D107" s="899">
        <v>2.8111391190379656E-2</v>
      </c>
      <c r="E107" s="901"/>
      <c r="F107" s="901"/>
      <c r="G107" s="843"/>
    </row>
    <row r="108" spans="2:7">
      <c r="B108" s="897" t="s">
        <v>55</v>
      </c>
      <c r="C108" s="900">
        <v>110106.18700000002</v>
      </c>
      <c r="D108" s="899">
        <v>4.7619047619047623E-2</v>
      </c>
      <c r="E108" s="901"/>
      <c r="F108" s="901"/>
      <c r="G108" s="843"/>
    </row>
    <row r="109" spans="2:7" ht="15.75" thickBot="1">
      <c r="B109" s="902" t="s">
        <v>56</v>
      </c>
      <c r="C109" s="903">
        <v>2312229.9270000001</v>
      </c>
      <c r="D109" s="904">
        <v>1</v>
      </c>
      <c r="E109" s="901"/>
      <c r="F109" s="901"/>
      <c r="G109" s="843"/>
    </row>
    <row r="110" spans="2:7">
      <c r="B110" s="884"/>
      <c r="C110" s="883"/>
      <c r="D110" s="883"/>
      <c r="E110" s="883"/>
      <c r="F110" s="883"/>
      <c r="G110" s="843"/>
    </row>
    <row r="111" spans="2:7">
      <c r="B111" s="905"/>
      <c r="C111" s="883"/>
      <c r="D111" s="883"/>
      <c r="E111" s="883"/>
      <c r="F111" s="883"/>
      <c r="G111" s="843"/>
    </row>
    <row r="112" spans="2:7" ht="15.75" thickBot="1">
      <c r="B112" s="906"/>
      <c r="C112" s="907" t="s">
        <v>578</v>
      </c>
      <c r="D112" s="908"/>
      <c r="E112" s="909"/>
      <c r="F112" s="910"/>
      <c r="G112" s="843"/>
    </row>
    <row r="113" spans="2:7">
      <c r="B113" s="911" t="s">
        <v>579</v>
      </c>
      <c r="C113" s="927">
        <v>10000</v>
      </c>
      <c r="D113" s="927">
        <v>12000</v>
      </c>
      <c r="E113" s="928">
        <v>14000</v>
      </c>
      <c r="F113" s="912"/>
      <c r="G113" s="844"/>
    </row>
    <row r="114" spans="2:7" ht="15.75" thickBot="1">
      <c r="B114" s="902" t="s">
        <v>580</v>
      </c>
      <c r="C114" s="903">
        <v>231.22299270000002</v>
      </c>
      <c r="D114" s="903">
        <v>210.20272063636364</v>
      </c>
      <c r="E114" s="913">
        <v>192.68582725000002</v>
      </c>
      <c r="F114" s="912"/>
      <c r="G114" s="844"/>
    </row>
    <row r="115" spans="2:7">
      <c r="B115" s="914" t="s">
        <v>57</v>
      </c>
      <c r="C115" s="887"/>
      <c r="D115" s="887"/>
      <c r="E115" s="887"/>
      <c r="F115" s="887"/>
      <c r="G115" s="887"/>
    </row>
  </sheetData>
  <mergeCells count="8">
    <mergeCell ref="E15:F15"/>
    <mergeCell ref="B17:G17"/>
    <mergeCell ref="B101:C101"/>
    <mergeCell ref="E9:F9"/>
    <mergeCell ref="E10:F10"/>
    <mergeCell ref="E11:F11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" scale="79" fitToHeight="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workbookViewId="0">
      <selection activeCell="H38" sqref="H38"/>
    </sheetView>
  </sheetViews>
  <sheetFormatPr baseColWidth="10" defaultRowHeight="15"/>
  <cols>
    <col min="1" max="1" width="9.42578125" customWidth="1"/>
    <col min="2" max="2" width="18.42578125" customWidth="1"/>
    <col min="3" max="3" width="26.42578125" customWidth="1"/>
    <col min="6" max="6" width="14.42578125" customWidth="1"/>
    <col min="7" max="7" width="21.85546875" customWidth="1"/>
  </cols>
  <sheetData>
    <row r="1" spans="1:8">
      <c r="A1" s="2"/>
      <c r="B1" s="2"/>
      <c r="C1" s="2"/>
      <c r="D1" s="2"/>
      <c r="E1" s="2"/>
      <c r="F1" s="2"/>
      <c r="G1" s="107"/>
      <c r="H1" s="1"/>
    </row>
    <row r="2" spans="1:8">
      <c r="A2" s="2"/>
      <c r="B2" s="2"/>
      <c r="C2" s="2"/>
      <c r="D2" s="2"/>
      <c r="E2" s="2"/>
      <c r="F2" s="2"/>
      <c r="G2" s="107"/>
      <c r="H2" s="1"/>
    </row>
    <row r="3" spans="1:8">
      <c r="A3" s="2"/>
      <c r="B3" s="2"/>
      <c r="C3" s="2"/>
      <c r="D3" s="2"/>
      <c r="E3" s="2"/>
      <c r="F3" s="2"/>
      <c r="G3" s="107"/>
      <c r="H3" s="1"/>
    </row>
    <row r="4" spans="1:8">
      <c r="A4" s="2"/>
      <c r="B4" s="2"/>
      <c r="C4" s="2"/>
      <c r="D4" s="2"/>
      <c r="E4" s="2"/>
      <c r="F4" s="2"/>
      <c r="G4" s="107"/>
      <c r="H4" s="1"/>
    </row>
    <row r="5" spans="1:8">
      <c r="A5" s="2"/>
      <c r="B5" s="2"/>
      <c r="C5" s="2"/>
      <c r="D5" s="2"/>
      <c r="E5" s="2"/>
      <c r="F5" s="2"/>
      <c r="G5" s="107"/>
      <c r="H5" s="1"/>
    </row>
    <row r="6" spans="1:8">
      <c r="A6" s="2"/>
      <c r="B6" s="2"/>
      <c r="C6" s="2"/>
      <c r="D6" s="2"/>
      <c r="E6" s="2"/>
      <c r="F6" s="2"/>
      <c r="G6" s="107"/>
      <c r="H6" s="1"/>
    </row>
    <row r="7" spans="1:8">
      <c r="A7" s="2"/>
      <c r="B7" s="2"/>
      <c r="C7" s="2"/>
      <c r="D7" s="2"/>
      <c r="E7" s="2"/>
      <c r="F7" s="2"/>
      <c r="G7" s="107"/>
      <c r="H7" s="1"/>
    </row>
    <row r="8" spans="1:8">
      <c r="A8" s="2"/>
      <c r="B8" s="3"/>
      <c r="C8" s="4"/>
      <c r="D8" s="2"/>
      <c r="E8" s="4"/>
      <c r="F8" s="4"/>
      <c r="G8" s="108"/>
      <c r="H8" s="1"/>
    </row>
    <row r="9" spans="1:8">
      <c r="A9" s="5"/>
      <c r="B9" s="6" t="s">
        <v>0</v>
      </c>
      <c r="C9" s="7" t="s">
        <v>107</v>
      </c>
      <c r="D9" s="8"/>
      <c r="E9" s="931" t="s">
        <v>77</v>
      </c>
      <c r="F9" s="932"/>
      <c r="G9" s="148">
        <v>600</v>
      </c>
      <c r="H9" s="1"/>
    </row>
    <row r="10" spans="1:8">
      <c r="A10" s="5"/>
      <c r="B10" s="9" t="s">
        <v>1</v>
      </c>
      <c r="C10" s="122" t="s">
        <v>73</v>
      </c>
      <c r="D10" s="10"/>
      <c r="E10" s="933" t="s">
        <v>2</v>
      </c>
      <c r="F10" s="934"/>
      <c r="G10" s="11" t="s">
        <v>78</v>
      </c>
      <c r="H10" s="1"/>
    </row>
    <row r="11" spans="1:8">
      <c r="A11" s="5"/>
      <c r="B11" s="9" t="s">
        <v>3</v>
      </c>
      <c r="C11" s="11" t="s">
        <v>58</v>
      </c>
      <c r="D11" s="10"/>
      <c r="E11" s="933" t="s">
        <v>67</v>
      </c>
      <c r="F11" s="934"/>
      <c r="G11" s="109">
        <v>5000</v>
      </c>
      <c r="H11" s="1"/>
    </row>
    <row r="12" spans="1:8">
      <c r="A12" s="5"/>
      <c r="B12" s="9" t="s">
        <v>4</v>
      </c>
      <c r="C12" s="12" t="s">
        <v>74</v>
      </c>
      <c r="D12" s="10"/>
      <c r="E12" s="154" t="s">
        <v>5</v>
      </c>
      <c r="F12" s="155"/>
      <c r="G12" s="98">
        <f>G9*G11</f>
        <v>3000000</v>
      </c>
      <c r="H12" s="1"/>
    </row>
    <row r="13" spans="1:8">
      <c r="A13" s="5"/>
      <c r="B13" s="9" t="s">
        <v>6</v>
      </c>
      <c r="C13" s="11" t="s">
        <v>75</v>
      </c>
      <c r="D13" s="10"/>
      <c r="E13" s="933" t="s">
        <v>7</v>
      </c>
      <c r="F13" s="934"/>
      <c r="G13" s="11" t="s">
        <v>79</v>
      </c>
      <c r="H13" s="1"/>
    </row>
    <row r="14" spans="1:8">
      <c r="A14" s="5"/>
      <c r="B14" s="9" t="s">
        <v>8</v>
      </c>
      <c r="C14" s="11" t="s">
        <v>75</v>
      </c>
      <c r="D14" s="10"/>
      <c r="E14" s="933" t="s">
        <v>9</v>
      </c>
      <c r="F14" s="934"/>
      <c r="G14" s="11" t="s">
        <v>59</v>
      </c>
      <c r="H14" s="1"/>
    </row>
    <row r="15" spans="1:8">
      <c r="A15" s="5"/>
      <c r="B15" s="9" t="s">
        <v>10</v>
      </c>
      <c r="C15" s="147" t="s">
        <v>76</v>
      </c>
      <c r="D15" s="10"/>
      <c r="E15" s="935" t="s">
        <v>11</v>
      </c>
      <c r="F15" s="936"/>
      <c r="G15" s="12" t="s">
        <v>80</v>
      </c>
      <c r="H15" s="1"/>
    </row>
    <row r="16" spans="1:8">
      <c r="A16" s="2"/>
      <c r="B16" s="15"/>
      <c r="C16" s="16"/>
      <c r="D16" s="17"/>
      <c r="E16" s="18"/>
      <c r="F16" s="18"/>
      <c r="G16" s="110"/>
      <c r="H16" s="1"/>
    </row>
    <row r="17" spans="1:8">
      <c r="A17" s="19"/>
      <c r="B17" s="937" t="s">
        <v>12</v>
      </c>
      <c r="C17" s="938"/>
      <c r="D17" s="938"/>
      <c r="E17" s="938"/>
      <c r="F17" s="938"/>
      <c r="G17" s="938"/>
      <c r="H17" s="1"/>
    </row>
    <row r="18" spans="1:8">
      <c r="A18" s="2"/>
      <c r="B18" s="20"/>
      <c r="C18" s="21"/>
      <c r="D18" s="21"/>
      <c r="E18" s="21"/>
      <c r="F18" s="22"/>
      <c r="G18" s="111"/>
      <c r="H18" s="1"/>
    </row>
    <row r="19" spans="1:8">
      <c r="A19" s="5"/>
      <c r="B19" s="23" t="s">
        <v>13</v>
      </c>
      <c r="C19" s="24"/>
      <c r="D19" s="25"/>
      <c r="E19" s="25"/>
      <c r="F19" s="25"/>
      <c r="G19" s="112"/>
      <c r="H19" s="1"/>
    </row>
    <row r="20" spans="1:8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  <c r="H20" s="1"/>
    </row>
    <row r="21" spans="1:8">
      <c r="A21" s="19"/>
      <c r="B21" s="153" t="s">
        <v>81</v>
      </c>
      <c r="C21" s="27" t="s">
        <v>20</v>
      </c>
      <c r="D21" s="99">
        <v>6</v>
      </c>
      <c r="E21" s="27" t="s">
        <v>108</v>
      </c>
      <c r="F21" s="137">
        <v>20000</v>
      </c>
      <c r="G21" s="137">
        <f>D21*F21</f>
        <v>120000</v>
      </c>
      <c r="H21" s="1"/>
    </row>
    <row r="22" spans="1:8">
      <c r="A22" s="19"/>
      <c r="B22" s="153" t="s">
        <v>82</v>
      </c>
      <c r="C22" s="27" t="s">
        <v>20</v>
      </c>
      <c r="D22" s="99">
        <v>2</v>
      </c>
      <c r="E22" s="27" t="s">
        <v>106</v>
      </c>
      <c r="F22" s="137">
        <v>20000</v>
      </c>
      <c r="G22" s="137">
        <f t="shared" ref="G22:G23" si="0">D22*F22</f>
        <v>40000</v>
      </c>
      <c r="H22" s="1"/>
    </row>
    <row r="23" spans="1:8">
      <c r="A23" s="19"/>
      <c r="B23" s="153" t="s">
        <v>83</v>
      </c>
      <c r="C23" s="27" t="s">
        <v>20</v>
      </c>
      <c r="D23" s="144">
        <v>5</v>
      </c>
      <c r="E23" s="27" t="s">
        <v>84</v>
      </c>
      <c r="F23" s="137">
        <v>20000</v>
      </c>
      <c r="G23" s="137">
        <f t="shared" si="0"/>
        <v>100000</v>
      </c>
      <c r="H23" s="1"/>
    </row>
    <row r="24" spans="1:8">
      <c r="A24" s="19"/>
      <c r="B24" s="28" t="s">
        <v>21</v>
      </c>
      <c r="C24" s="29"/>
      <c r="D24" s="29"/>
      <c r="E24" s="29"/>
      <c r="F24" s="30"/>
      <c r="G24" s="138">
        <v>320000</v>
      </c>
      <c r="H24" s="1"/>
    </row>
    <row r="25" spans="1:8">
      <c r="A25" s="2"/>
      <c r="B25" s="20"/>
      <c r="C25" s="22"/>
      <c r="D25" s="22"/>
      <c r="E25" s="22"/>
      <c r="F25" s="31"/>
      <c r="G25" s="113"/>
      <c r="H25" s="1"/>
    </row>
    <row r="26" spans="1:8">
      <c r="A26" s="5"/>
      <c r="B26" s="32" t="s">
        <v>22</v>
      </c>
      <c r="C26" s="33"/>
      <c r="D26" s="34"/>
      <c r="E26" s="34"/>
      <c r="F26" s="35"/>
      <c r="G26" s="114"/>
      <c r="H26" s="1"/>
    </row>
    <row r="27" spans="1:8">
      <c r="A27" s="5"/>
      <c r="B27" s="36" t="s">
        <v>14</v>
      </c>
      <c r="C27" s="37" t="s">
        <v>15</v>
      </c>
      <c r="D27" s="37" t="s">
        <v>16</v>
      </c>
      <c r="E27" s="36" t="s">
        <v>60</v>
      </c>
      <c r="F27" s="37" t="s">
        <v>18</v>
      </c>
      <c r="G27" s="36" t="s">
        <v>19</v>
      </c>
      <c r="H27" s="1"/>
    </row>
    <row r="28" spans="1:8">
      <c r="A28" s="5"/>
      <c r="B28" s="38"/>
      <c r="C28" s="39" t="s">
        <v>60</v>
      </c>
      <c r="D28" s="39" t="s">
        <v>60</v>
      </c>
      <c r="E28" s="39" t="s">
        <v>60</v>
      </c>
      <c r="F28" s="97" t="s">
        <v>60</v>
      </c>
      <c r="G28" s="140"/>
      <c r="H28" s="1"/>
    </row>
    <row r="29" spans="1:8">
      <c r="A29" s="5"/>
      <c r="B29" s="40" t="s">
        <v>23</v>
      </c>
      <c r="C29" s="41"/>
      <c r="D29" s="41"/>
      <c r="E29" s="41"/>
      <c r="F29" s="42"/>
      <c r="G29" s="141"/>
      <c r="H29" s="1"/>
    </row>
    <row r="30" spans="1:8">
      <c r="A30" s="2"/>
      <c r="B30" s="43"/>
      <c r="C30" s="44"/>
      <c r="D30" s="44"/>
      <c r="E30" s="44"/>
      <c r="F30" s="45"/>
      <c r="G30" s="115"/>
      <c r="H30" s="1"/>
    </row>
    <row r="31" spans="1:8">
      <c r="A31" s="5"/>
      <c r="B31" s="32" t="s">
        <v>24</v>
      </c>
      <c r="C31" s="33"/>
      <c r="D31" s="34"/>
      <c r="E31" s="34"/>
      <c r="F31" s="35"/>
      <c r="G31" s="114"/>
      <c r="H31" s="1"/>
    </row>
    <row r="32" spans="1:8">
      <c r="A32" s="5"/>
      <c r="B32" s="46" t="s">
        <v>14</v>
      </c>
      <c r="C32" s="46" t="s">
        <v>15</v>
      </c>
      <c r="D32" s="46" t="s">
        <v>16</v>
      </c>
      <c r="E32" s="46" t="s">
        <v>17</v>
      </c>
      <c r="F32" s="47" t="s">
        <v>18</v>
      </c>
      <c r="G32" s="46" t="s">
        <v>19</v>
      </c>
      <c r="H32" s="1"/>
    </row>
    <row r="33" spans="1:8">
      <c r="A33" s="19"/>
      <c r="B33" s="153" t="s">
        <v>109</v>
      </c>
      <c r="C33" s="27" t="s">
        <v>25</v>
      </c>
      <c r="D33" s="99">
        <v>1</v>
      </c>
      <c r="E33" s="27" t="s">
        <v>110</v>
      </c>
      <c r="F33" s="137">
        <v>25000</v>
      </c>
      <c r="G33" s="137">
        <v>25000</v>
      </c>
      <c r="H33" s="1"/>
    </row>
    <row r="34" spans="1:8">
      <c r="A34" s="19"/>
      <c r="B34" s="153" t="s">
        <v>111</v>
      </c>
      <c r="C34" s="27" t="s">
        <v>25</v>
      </c>
      <c r="D34" s="99">
        <v>5</v>
      </c>
      <c r="E34" s="27" t="s">
        <v>112</v>
      </c>
      <c r="F34" s="137">
        <v>20000</v>
      </c>
      <c r="G34" s="137">
        <f t="shared" ref="G34" si="1">D34*F34</f>
        <v>100000</v>
      </c>
      <c r="H34" s="1"/>
    </row>
    <row r="35" spans="1:8">
      <c r="A35" s="5"/>
      <c r="B35" s="48" t="s">
        <v>26</v>
      </c>
      <c r="C35" s="49"/>
      <c r="D35" s="49"/>
      <c r="E35" s="49"/>
      <c r="F35" s="49"/>
      <c r="G35" s="139">
        <v>125000</v>
      </c>
      <c r="H35" s="1"/>
    </row>
    <row r="36" spans="1:8">
      <c r="A36" s="2"/>
      <c r="B36" s="43"/>
      <c r="C36" s="44"/>
      <c r="D36" s="44"/>
      <c r="E36" s="44"/>
      <c r="F36" s="45"/>
      <c r="G36" s="115"/>
      <c r="H36" s="1"/>
    </row>
    <row r="37" spans="1:8">
      <c r="A37" s="5"/>
      <c r="B37" s="32" t="s">
        <v>27</v>
      </c>
      <c r="C37" s="33"/>
      <c r="D37" s="34"/>
      <c r="E37" s="34"/>
      <c r="F37" s="35"/>
      <c r="G37" s="114"/>
      <c r="H37" s="1"/>
    </row>
    <row r="38" spans="1:8" ht="24">
      <c r="A38" s="5"/>
      <c r="B38" s="101" t="s">
        <v>28</v>
      </c>
      <c r="C38" s="101" t="s">
        <v>29</v>
      </c>
      <c r="D38" s="101" t="s">
        <v>30</v>
      </c>
      <c r="E38" s="101" t="s">
        <v>17</v>
      </c>
      <c r="F38" s="101" t="s">
        <v>18</v>
      </c>
      <c r="G38" s="116" t="s">
        <v>19</v>
      </c>
      <c r="H38" s="1"/>
    </row>
    <row r="39" spans="1:8">
      <c r="A39" s="60"/>
      <c r="B39" s="150" t="s">
        <v>61</v>
      </c>
      <c r="C39" s="100"/>
      <c r="D39" s="103"/>
      <c r="E39" s="100"/>
      <c r="F39" s="104"/>
      <c r="G39" s="104" t="s">
        <v>60</v>
      </c>
      <c r="H39" s="1"/>
    </row>
    <row r="40" spans="1:8">
      <c r="A40" s="60"/>
      <c r="B40" s="106" t="s">
        <v>97</v>
      </c>
      <c r="C40" s="102" t="s">
        <v>63</v>
      </c>
      <c r="D40" s="102">
        <v>100</v>
      </c>
      <c r="E40" s="102" t="s">
        <v>113</v>
      </c>
      <c r="F40" s="104">
        <v>790</v>
      </c>
      <c r="G40" s="104">
        <f t="shared" ref="G40:G47" si="2">D40*F40</f>
        <v>79000</v>
      </c>
      <c r="H40" s="1"/>
    </row>
    <row r="41" spans="1:8">
      <c r="A41" s="60"/>
      <c r="B41" s="106" t="s">
        <v>64</v>
      </c>
      <c r="C41" s="100" t="s">
        <v>63</v>
      </c>
      <c r="D41" s="103">
        <v>200</v>
      </c>
      <c r="E41" s="100" t="s">
        <v>113</v>
      </c>
      <c r="F41" s="104">
        <v>850</v>
      </c>
      <c r="G41" s="104">
        <f t="shared" si="2"/>
        <v>170000</v>
      </c>
      <c r="H41" s="1"/>
    </row>
    <row r="42" spans="1:8">
      <c r="A42" s="60"/>
      <c r="B42" s="152" t="s">
        <v>62</v>
      </c>
      <c r="C42" s="100"/>
      <c r="D42" s="103"/>
      <c r="E42" s="100"/>
      <c r="F42" s="104"/>
      <c r="G42" s="104"/>
      <c r="H42" s="1"/>
    </row>
    <row r="43" spans="1:8">
      <c r="A43" s="60"/>
      <c r="B43" s="106" t="s">
        <v>65</v>
      </c>
      <c r="C43" s="102" t="s">
        <v>103</v>
      </c>
      <c r="D43" s="102">
        <v>1</v>
      </c>
      <c r="E43" s="102" t="s">
        <v>104</v>
      </c>
      <c r="F43" s="104">
        <v>35000</v>
      </c>
      <c r="G43" s="104">
        <f t="shared" si="2"/>
        <v>35000</v>
      </c>
      <c r="H43" s="1"/>
    </row>
    <row r="44" spans="1:8">
      <c r="A44" s="60"/>
      <c r="B44" s="150" t="s">
        <v>98</v>
      </c>
      <c r="C44" s="100"/>
      <c r="D44" s="103"/>
      <c r="E44" s="100"/>
      <c r="F44" s="104"/>
      <c r="G44" s="104" t="s">
        <v>60</v>
      </c>
      <c r="H44" s="1"/>
    </row>
    <row r="45" spans="1:8">
      <c r="A45" s="60"/>
      <c r="B45" s="106" t="s">
        <v>114</v>
      </c>
      <c r="C45" s="100" t="s">
        <v>103</v>
      </c>
      <c r="D45" s="103">
        <v>1</v>
      </c>
      <c r="E45" s="100" t="s">
        <v>115</v>
      </c>
      <c r="F45" s="104">
        <v>36480</v>
      </c>
      <c r="G45" s="104">
        <f t="shared" si="2"/>
        <v>36480</v>
      </c>
      <c r="H45" s="1"/>
    </row>
    <row r="46" spans="1:8">
      <c r="A46" s="60"/>
      <c r="B46" s="106" t="s">
        <v>100</v>
      </c>
      <c r="C46" s="102" t="s">
        <v>66</v>
      </c>
      <c r="D46" s="102">
        <v>2</v>
      </c>
      <c r="E46" s="102" t="s">
        <v>104</v>
      </c>
      <c r="F46" s="104">
        <v>4500</v>
      </c>
      <c r="G46" s="104">
        <f t="shared" si="2"/>
        <v>9000</v>
      </c>
      <c r="H46" s="1"/>
    </row>
    <row r="47" spans="1:8">
      <c r="A47" s="60"/>
      <c r="B47" s="150" t="s">
        <v>101</v>
      </c>
      <c r="C47" s="100" t="s">
        <v>103</v>
      </c>
      <c r="D47" s="103">
        <v>2</v>
      </c>
      <c r="E47" s="100" t="s">
        <v>104</v>
      </c>
      <c r="F47" s="104">
        <v>11000</v>
      </c>
      <c r="G47" s="104">
        <f t="shared" si="2"/>
        <v>22000</v>
      </c>
      <c r="H47" s="1"/>
    </row>
    <row r="48" spans="1:8">
      <c r="A48" s="60"/>
      <c r="B48" s="106"/>
      <c r="C48" s="100"/>
      <c r="D48" s="103"/>
      <c r="E48" s="100"/>
      <c r="F48" s="104"/>
      <c r="G48" s="104"/>
      <c r="H48" s="1"/>
    </row>
    <row r="49" spans="1:8">
      <c r="A49" s="60"/>
      <c r="B49" s="106"/>
      <c r="C49" s="100"/>
      <c r="D49" s="103"/>
      <c r="E49" s="100"/>
      <c r="F49" s="104"/>
      <c r="G49" s="104"/>
      <c r="H49" s="1"/>
    </row>
    <row r="50" spans="1:8">
      <c r="A50" s="60"/>
      <c r="B50" s="132" t="s">
        <v>31</v>
      </c>
      <c r="C50" s="133"/>
      <c r="D50" s="133"/>
      <c r="E50" s="133"/>
      <c r="F50" s="134"/>
      <c r="G50" s="142">
        <v>351480</v>
      </c>
      <c r="H50" s="1"/>
    </row>
    <row r="51" spans="1:8">
      <c r="A51" s="2"/>
      <c r="B51" s="127"/>
      <c r="C51" s="128"/>
      <c r="D51" s="128"/>
      <c r="E51" s="129"/>
      <c r="F51" s="130"/>
      <c r="G51" s="131"/>
      <c r="H51" s="1"/>
    </row>
    <row r="52" spans="1:8">
      <c r="A52" s="5"/>
      <c r="B52" s="32" t="s">
        <v>32</v>
      </c>
      <c r="C52" s="33"/>
      <c r="D52" s="34"/>
      <c r="E52" s="34"/>
      <c r="F52" s="35"/>
      <c r="G52" s="114"/>
      <c r="H52" s="1"/>
    </row>
    <row r="53" spans="1:8" ht="24">
      <c r="A53" s="5"/>
      <c r="B53" s="124" t="s">
        <v>33</v>
      </c>
      <c r="C53" s="101" t="s">
        <v>29</v>
      </c>
      <c r="D53" s="101" t="s">
        <v>30</v>
      </c>
      <c r="E53" s="124" t="s">
        <v>17</v>
      </c>
      <c r="F53" s="101" t="s">
        <v>18</v>
      </c>
      <c r="G53" s="124" t="s">
        <v>19</v>
      </c>
      <c r="H53" s="1"/>
    </row>
    <row r="54" spans="1:8">
      <c r="A54" s="60"/>
      <c r="B54" s="125" t="s">
        <v>60</v>
      </c>
      <c r="C54" s="126" t="s">
        <v>60</v>
      </c>
      <c r="D54" s="126" t="s">
        <v>60</v>
      </c>
      <c r="E54" s="100" t="s">
        <v>60</v>
      </c>
      <c r="F54" s="104" t="s">
        <v>60</v>
      </c>
      <c r="G54" s="104"/>
      <c r="H54" s="1"/>
    </row>
    <row r="55" spans="1:8">
      <c r="A55" s="5"/>
      <c r="B55" s="50" t="s">
        <v>34</v>
      </c>
      <c r="C55" s="51"/>
      <c r="D55" s="51"/>
      <c r="E55" s="123"/>
      <c r="F55" s="52"/>
      <c r="G55" s="143"/>
      <c r="H55" s="1"/>
    </row>
    <row r="56" spans="1:8">
      <c r="A56" s="2"/>
      <c r="B56" s="63"/>
      <c r="C56" s="63"/>
      <c r="D56" s="63"/>
      <c r="E56" s="63"/>
      <c r="F56" s="64"/>
      <c r="G56" s="117"/>
      <c r="H56" s="1"/>
    </row>
    <row r="57" spans="1:8">
      <c r="A57" s="60"/>
      <c r="B57" s="65" t="s">
        <v>35</v>
      </c>
      <c r="C57" s="66"/>
      <c r="D57" s="66"/>
      <c r="E57" s="66"/>
      <c r="F57" s="66"/>
      <c r="G57" s="67">
        <f>G24+G29+G35+G50+G55</f>
        <v>796480</v>
      </c>
      <c r="H57" s="1"/>
    </row>
    <row r="58" spans="1:8">
      <c r="A58" s="60"/>
      <c r="B58" s="68" t="s">
        <v>36</v>
      </c>
      <c r="C58" s="54"/>
      <c r="D58" s="54"/>
      <c r="E58" s="54"/>
      <c r="F58" s="54"/>
      <c r="G58" s="69">
        <f>G57*0.05</f>
        <v>39824</v>
      </c>
      <c r="H58" s="1"/>
    </row>
    <row r="59" spans="1:8">
      <c r="A59" s="60"/>
      <c r="B59" s="70" t="s">
        <v>37</v>
      </c>
      <c r="C59" s="53"/>
      <c r="D59" s="53"/>
      <c r="E59" s="53"/>
      <c r="F59" s="53"/>
      <c r="G59" s="71">
        <f>G58+G57</f>
        <v>836304</v>
      </c>
      <c r="H59" s="1"/>
    </row>
    <row r="60" spans="1:8">
      <c r="A60" s="60"/>
      <c r="B60" s="68" t="s">
        <v>38</v>
      </c>
      <c r="C60" s="54"/>
      <c r="D60" s="54"/>
      <c r="E60" s="54"/>
      <c r="F60" s="54"/>
      <c r="G60" s="69">
        <f>G12</f>
        <v>3000000</v>
      </c>
      <c r="H60" s="1"/>
    </row>
    <row r="61" spans="1:8">
      <c r="A61" s="60"/>
      <c r="B61" s="72" t="s">
        <v>39</v>
      </c>
      <c r="C61" s="73"/>
      <c r="D61" s="73"/>
      <c r="E61" s="73"/>
      <c r="F61" s="73"/>
      <c r="G61" s="67">
        <f>G60-G59</f>
        <v>2163696</v>
      </c>
      <c r="H61" s="1"/>
    </row>
    <row r="62" spans="1:8">
      <c r="A62" s="60"/>
      <c r="B62" s="61" t="s">
        <v>40</v>
      </c>
      <c r="C62" s="62"/>
      <c r="D62" s="62"/>
      <c r="E62" s="62"/>
      <c r="F62" s="62"/>
      <c r="G62" s="118"/>
      <c r="H62" s="1"/>
    </row>
    <row r="63" spans="1:8" ht="15.75" thickBot="1">
      <c r="A63" s="60"/>
      <c r="B63" s="74"/>
      <c r="C63" s="62"/>
      <c r="D63" s="62"/>
      <c r="E63" s="62"/>
      <c r="F63" s="62"/>
      <c r="G63" s="118"/>
      <c r="H63" s="1"/>
    </row>
    <row r="64" spans="1:8">
      <c r="A64" s="60"/>
      <c r="B64" s="85" t="s">
        <v>41</v>
      </c>
      <c r="C64" s="86"/>
      <c r="D64" s="86"/>
      <c r="E64" s="86"/>
      <c r="F64" s="87"/>
      <c r="G64" s="118"/>
      <c r="H64" s="1"/>
    </row>
    <row r="65" spans="1:8">
      <c r="A65" s="60"/>
      <c r="B65" s="88" t="s">
        <v>42</v>
      </c>
      <c r="C65" s="59"/>
      <c r="D65" s="59"/>
      <c r="E65" s="59"/>
      <c r="F65" s="89"/>
      <c r="G65" s="118"/>
      <c r="H65" s="1"/>
    </row>
    <row r="66" spans="1:8">
      <c r="A66" s="60"/>
      <c r="B66" s="88" t="s">
        <v>43</v>
      </c>
      <c r="C66" s="59"/>
      <c r="D66" s="59"/>
      <c r="E66" s="59"/>
      <c r="F66" s="89"/>
      <c r="G66" s="118"/>
      <c r="H66" s="1"/>
    </row>
    <row r="67" spans="1:8">
      <c r="A67" s="60"/>
      <c r="B67" s="88" t="s">
        <v>44</v>
      </c>
      <c r="C67" s="59"/>
      <c r="D67" s="59"/>
      <c r="E67" s="59"/>
      <c r="F67" s="89"/>
      <c r="G67" s="118"/>
      <c r="H67" s="1"/>
    </row>
    <row r="68" spans="1:8">
      <c r="A68" s="60"/>
      <c r="B68" s="88" t="s">
        <v>45</v>
      </c>
      <c r="C68" s="59"/>
      <c r="D68" s="59"/>
      <c r="E68" s="59"/>
      <c r="F68" s="89"/>
      <c r="G68" s="118"/>
      <c r="H68" s="1"/>
    </row>
    <row r="69" spans="1:8">
      <c r="A69" s="60"/>
      <c r="B69" s="88" t="s">
        <v>46</v>
      </c>
      <c r="C69" s="59"/>
      <c r="D69" s="59"/>
      <c r="E69" s="59"/>
      <c r="F69" s="89"/>
      <c r="G69" s="118"/>
      <c r="H69" s="1"/>
    </row>
    <row r="70" spans="1:8" ht="15.75" thickBot="1">
      <c r="A70" s="60"/>
      <c r="B70" s="90" t="s">
        <v>47</v>
      </c>
      <c r="C70" s="91"/>
      <c r="D70" s="91"/>
      <c r="E70" s="91"/>
      <c r="F70" s="92"/>
      <c r="G70" s="118"/>
      <c r="H70" s="1"/>
    </row>
    <row r="71" spans="1:8">
      <c r="A71" s="60"/>
      <c r="B71" s="83"/>
      <c r="C71" s="59"/>
      <c r="D71" s="59"/>
      <c r="E71" s="59"/>
      <c r="F71" s="59"/>
      <c r="G71" s="118"/>
      <c r="H71" s="1"/>
    </row>
    <row r="72" spans="1:8" ht="15.75" thickBot="1">
      <c r="A72" s="60"/>
      <c r="B72" s="942" t="s">
        <v>48</v>
      </c>
      <c r="C72" s="943"/>
      <c r="D72" s="82"/>
      <c r="E72" s="55"/>
      <c r="F72" s="55"/>
      <c r="G72" s="118"/>
      <c r="H72" s="1"/>
    </row>
    <row r="73" spans="1:8">
      <c r="A73" s="60"/>
      <c r="B73" s="76" t="s">
        <v>33</v>
      </c>
      <c r="C73" s="145" t="s">
        <v>49</v>
      </c>
      <c r="D73" s="146" t="s">
        <v>50</v>
      </c>
      <c r="E73" s="55"/>
      <c r="F73" s="55"/>
      <c r="G73" s="118"/>
      <c r="H73" s="1"/>
    </row>
    <row r="74" spans="1:8">
      <c r="A74" s="60"/>
      <c r="B74" s="77" t="s">
        <v>51</v>
      </c>
      <c r="C74" s="56">
        <f>G24</f>
        <v>320000</v>
      </c>
      <c r="D74" s="78">
        <f>(C74/C80)</f>
        <v>0.38263597926112991</v>
      </c>
      <c r="E74" s="55"/>
      <c r="F74" s="55"/>
      <c r="G74" s="118"/>
      <c r="H74" s="1"/>
    </row>
    <row r="75" spans="1:8">
      <c r="A75" s="60"/>
      <c r="B75" s="77" t="s">
        <v>52</v>
      </c>
      <c r="C75" s="56">
        <f>G29</f>
        <v>0</v>
      </c>
      <c r="D75" s="78">
        <v>0</v>
      </c>
      <c r="E75" s="55"/>
      <c r="F75" s="55"/>
      <c r="G75" s="118"/>
      <c r="H75" s="1"/>
    </row>
    <row r="76" spans="1:8">
      <c r="A76" s="60"/>
      <c r="B76" s="77" t="s">
        <v>53</v>
      </c>
      <c r="C76" s="56">
        <f>G35</f>
        <v>125000</v>
      </c>
      <c r="D76" s="78">
        <f>(C76/C80)</f>
        <v>0.14946717939887888</v>
      </c>
      <c r="E76" s="55"/>
      <c r="F76" s="55"/>
      <c r="G76" s="118"/>
      <c r="H76" s="1"/>
    </row>
    <row r="77" spans="1:8">
      <c r="A77" s="60"/>
      <c r="B77" s="77" t="s">
        <v>28</v>
      </c>
      <c r="C77" s="56">
        <f>G50</f>
        <v>351480</v>
      </c>
      <c r="D77" s="78">
        <f>(C77/C80)</f>
        <v>0.42027779372094359</v>
      </c>
      <c r="E77" s="55"/>
      <c r="F77" s="55"/>
      <c r="G77" s="118"/>
      <c r="H77" s="1"/>
    </row>
    <row r="78" spans="1:8">
      <c r="A78" s="60"/>
      <c r="B78" s="77" t="s">
        <v>54</v>
      </c>
      <c r="C78" s="57">
        <f>G55</f>
        <v>0</v>
      </c>
      <c r="D78" s="78">
        <f>(C78/C80)</f>
        <v>0</v>
      </c>
      <c r="E78" s="58"/>
      <c r="F78" s="58"/>
      <c r="G78" s="118"/>
      <c r="H78" s="1"/>
    </row>
    <row r="79" spans="1:8">
      <c r="A79" s="60"/>
      <c r="B79" s="77" t="s">
        <v>55</v>
      </c>
      <c r="C79" s="57">
        <f>G58</f>
        <v>39824</v>
      </c>
      <c r="D79" s="78">
        <f>(C79/C80)</f>
        <v>4.7619047619047616E-2</v>
      </c>
      <c r="E79" s="58"/>
      <c r="F79" s="58"/>
      <c r="G79" s="118"/>
      <c r="H79" s="1"/>
    </row>
    <row r="80" spans="1:8" ht="15.75" thickBot="1">
      <c r="A80" s="60"/>
      <c r="B80" s="79" t="s">
        <v>56</v>
      </c>
      <c r="C80" s="80">
        <f>SUM(C74:C79)</f>
        <v>836304</v>
      </c>
      <c r="D80" s="81">
        <f>SUM(D74:D79)</f>
        <v>1</v>
      </c>
      <c r="E80" s="58"/>
      <c r="F80" s="58"/>
      <c r="G80" s="118"/>
      <c r="H80" s="1"/>
    </row>
    <row r="81" spans="1:8">
      <c r="A81" s="60"/>
      <c r="B81" s="74"/>
      <c r="C81" s="62"/>
      <c r="D81" s="62"/>
      <c r="E81" s="62"/>
      <c r="F81" s="62"/>
      <c r="G81" s="118"/>
      <c r="H81" s="1"/>
    </row>
    <row r="82" spans="1:8" ht="15.75" thickBot="1">
      <c r="A82" s="60"/>
      <c r="B82" s="75"/>
      <c r="C82" s="62"/>
      <c r="D82" s="62"/>
      <c r="E82" s="62"/>
      <c r="F82" s="62"/>
      <c r="G82" s="118"/>
      <c r="H82" s="1"/>
    </row>
    <row r="83" spans="1:8" ht="15.75" thickBot="1">
      <c r="A83" s="60"/>
      <c r="B83" s="939" t="s">
        <v>70</v>
      </c>
      <c r="C83" s="940"/>
      <c r="D83" s="940"/>
      <c r="E83" s="941"/>
      <c r="F83" s="58"/>
      <c r="G83" s="118"/>
      <c r="H83" s="1"/>
    </row>
    <row r="84" spans="1:8">
      <c r="A84" s="60"/>
      <c r="B84" s="94" t="s">
        <v>68</v>
      </c>
      <c r="C84" s="136"/>
      <c r="D84" s="136"/>
      <c r="E84" s="136"/>
      <c r="F84" s="93"/>
      <c r="G84" s="119"/>
      <c r="H84" s="1"/>
    </row>
    <row r="85" spans="1:8" ht="15.75" thickBot="1">
      <c r="A85" s="60"/>
      <c r="B85" s="79" t="s">
        <v>69</v>
      </c>
      <c r="C85" s="80"/>
      <c r="D85" s="80"/>
      <c r="E85" s="95"/>
      <c r="F85" s="93"/>
      <c r="G85" s="119"/>
      <c r="H85" s="1"/>
    </row>
    <row r="86" spans="1:8">
      <c r="A86" s="60"/>
      <c r="B86" s="84" t="s">
        <v>57</v>
      </c>
      <c r="C86" s="59"/>
      <c r="D86" s="59"/>
      <c r="E86" s="59"/>
      <c r="F86" s="59"/>
      <c r="G86" s="120"/>
      <c r="H86" s="1"/>
    </row>
    <row r="87" spans="1:8">
      <c r="A87" s="1"/>
      <c r="B87" s="1"/>
      <c r="C87" s="1"/>
      <c r="D87" s="1"/>
      <c r="E87" s="1"/>
      <c r="F87" s="1"/>
      <c r="G87" s="121"/>
      <c r="H87" s="1"/>
    </row>
    <row r="88" spans="1:8">
      <c r="A88" s="1"/>
      <c r="B88" s="1"/>
      <c r="C88" s="1"/>
      <c r="D88" s="1"/>
      <c r="E88" s="1"/>
      <c r="F88" s="1"/>
      <c r="G88" s="121"/>
      <c r="H88" s="1"/>
    </row>
    <row r="89" spans="1:8">
      <c r="A89" s="1"/>
      <c r="B89" s="1"/>
      <c r="C89" s="1"/>
      <c r="D89" s="1"/>
      <c r="E89" s="1"/>
      <c r="F89" s="1"/>
      <c r="G89" s="121"/>
      <c r="H89" s="1"/>
    </row>
    <row r="90" spans="1:8">
      <c r="A90" s="1"/>
      <c r="B90" s="1"/>
      <c r="C90" s="1"/>
      <c r="D90" s="1"/>
      <c r="E90" s="1"/>
      <c r="F90" s="1"/>
      <c r="G90" s="121"/>
      <c r="H90" s="1"/>
    </row>
    <row r="91" spans="1:8">
      <c r="A91" s="1"/>
      <c r="B91" s="1"/>
      <c r="C91" s="1"/>
      <c r="D91" s="1"/>
      <c r="E91" s="1"/>
      <c r="F91" s="1"/>
      <c r="G91" s="121"/>
      <c r="H91" s="1"/>
    </row>
    <row r="92" spans="1:8">
      <c r="A92" s="1"/>
      <c r="B92" s="1"/>
      <c r="C92" s="1"/>
      <c r="D92" s="1"/>
      <c r="E92" s="1"/>
      <c r="F92" s="1"/>
      <c r="G92" s="121"/>
      <c r="H92" s="1"/>
    </row>
    <row r="93" spans="1:8">
      <c r="A93" s="1"/>
      <c r="B93" s="1"/>
      <c r="C93" s="1"/>
      <c r="D93" s="1"/>
      <c r="E93" s="1"/>
      <c r="F93" s="1"/>
      <c r="G93" s="121"/>
      <c r="H93" s="1"/>
    </row>
    <row r="94" spans="1:8">
      <c r="A94" s="1"/>
      <c r="B94" s="1"/>
      <c r="C94" s="1"/>
      <c r="D94" s="1"/>
      <c r="E94" s="1"/>
      <c r="F94" s="1"/>
      <c r="G94" s="121"/>
      <c r="H94" s="1"/>
    </row>
    <row r="95" spans="1:8">
      <c r="A95" s="1"/>
      <c r="B95" s="1"/>
      <c r="C95" s="1"/>
      <c r="D95" s="1"/>
      <c r="E95" s="1"/>
      <c r="F95" s="1"/>
      <c r="G95" s="121"/>
      <c r="H95" s="1"/>
    </row>
    <row r="96" spans="1:8">
      <c r="A96" s="1"/>
      <c r="B96" s="1"/>
      <c r="C96" s="1"/>
      <c r="D96" s="1"/>
      <c r="E96" s="1"/>
      <c r="F96" s="1"/>
      <c r="G96" s="121"/>
      <c r="H96" s="1"/>
    </row>
    <row r="97" spans="1:8">
      <c r="A97" s="1"/>
      <c r="B97" s="1"/>
      <c r="C97" s="1"/>
      <c r="D97" s="1"/>
      <c r="E97" s="1"/>
      <c r="F97" s="1"/>
      <c r="G97" s="121"/>
      <c r="H97" s="1"/>
    </row>
    <row r="98" spans="1:8">
      <c r="A98" s="1"/>
      <c r="B98" s="1"/>
      <c r="C98" s="1"/>
      <c r="D98" s="1"/>
      <c r="E98" s="1"/>
      <c r="F98" s="1"/>
      <c r="G98" s="121"/>
      <c r="H98" s="1"/>
    </row>
    <row r="99" spans="1:8">
      <c r="A99" s="1"/>
      <c r="B99" s="1"/>
      <c r="C99" s="1"/>
      <c r="D99" s="1"/>
      <c r="E99" s="1"/>
      <c r="F99" s="1"/>
      <c r="G99" s="121"/>
      <c r="H99" s="1"/>
    </row>
    <row r="100" spans="1:8">
      <c r="A100" s="1"/>
      <c r="B100" s="1"/>
      <c r="C100" s="1"/>
      <c r="D100" s="1"/>
      <c r="E100" s="1"/>
      <c r="F100" s="1"/>
      <c r="G100" s="121"/>
      <c r="H100" s="1"/>
    </row>
    <row r="101" spans="1:8">
      <c r="A101" s="1"/>
      <c r="B101" s="1"/>
      <c r="C101" s="1"/>
      <c r="D101" s="1"/>
      <c r="E101" s="1"/>
      <c r="F101" s="1"/>
      <c r="G101" s="121"/>
      <c r="H101" s="1"/>
    </row>
    <row r="102" spans="1:8">
      <c r="A102" s="1"/>
      <c r="B102" s="1"/>
      <c r="C102" s="1"/>
      <c r="D102" s="1"/>
      <c r="E102" s="1"/>
      <c r="F102" s="1"/>
      <c r="G102" s="121"/>
      <c r="H102" s="1"/>
    </row>
    <row r="103" spans="1:8">
      <c r="A103" s="1"/>
      <c r="B103" s="1"/>
      <c r="C103" s="1"/>
      <c r="D103" s="1"/>
      <c r="E103" s="1"/>
      <c r="F103" s="1"/>
      <c r="G103" s="121"/>
      <c r="H103" s="1"/>
    </row>
    <row r="104" spans="1:8">
      <c r="A104" s="1"/>
      <c r="B104" s="1"/>
      <c r="C104" s="1"/>
      <c r="D104" s="1"/>
      <c r="E104" s="1"/>
      <c r="F104" s="1"/>
      <c r="G104" s="121"/>
      <c r="H104" s="1"/>
    </row>
    <row r="105" spans="1:8">
      <c r="A105" s="1"/>
      <c r="B105" s="1"/>
      <c r="C105" s="1"/>
      <c r="D105" s="1"/>
      <c r="E105" s="1"/>
      <c r="F105" s="1"/>
      <c r="G105" s="121"/>
      <c r="H105" s="1"/>
    </row>
    <row r="106" spans="1:8">
      <c r="A106" s="1"/>
      <c r="B106" s="1"/>
      <c r="C106" s="1"/>
      <c r="D106" s="1"/>
      <c r="E106" s="1"/>
      <c r="F106" s="1"/>
      <c r="G106" s="121"/>
      <c r="H106" s="1"/>
    </row>
    <row r="107" spans="1:8">
      <c r="A107" s="1"/>
      <c r="B107" s="1"/>
      <c r="C107" s="1"/>
      <c r="D107" s="1"/>
      <c r="E107" s="1"/>
      <c r="F107" s="1"/>
      <c r="G107" s="121"/>
      <c r="H107" s="1"/>
    </row>
    <row r="108" spans="1:8">
      <c r="A108" s="1"/>
      <c r="B108" s="1"/>
      <c r="C108" s="1"/>
      <c r="D108" s="1"/>
      <c r="E108" s="1"/>
      <c r="F108" s="1"/>
      <c r="G108" s="121"/>
      <c r="H108" s="1"/>
    </row>
    <row r="109" spans="1:8">
      <c r="A109" s="1"/>
      <c r="B109" s="1"/>
      <c r="C109" s="1"/>
      <c r="D109" s="1"/>
      <c r="E109" s="1"/>
      <c r="F109" s="1"/>
      <c r="G109" s="121"/>
      <c r="H109" s="1"/>
    </row>
    <row r="110" spans="1:8">
      <c r="A110" s="1"/>
      <c r="B110" s="1"/>
      <c r="C110" s="1"/>
      <c r="D110" s="1"/>
      <c r="E110" s="1"/>
      <c r="F110" s="1"/>
      <c r="G110" s="121"/>
      <c r="H110" s="1"/>
    </row>
    <row r="111" spans="1:8">
      <c r="A111" s="1"/>
      <c r="B111" s="1"/>
      <c r="C111" s="1"/>
      <c r="D111" s="1"/>
      <c r="E111" s="1"/>
      <c r="F111" s="1"/>
      <c r="G111" s="121"/>
      <c r="H111" s="1"/>
    </row>
    <row r="112" spans="1:8">
      <c r="A112" s="1"/>
      <c r="B112" s="1"/>
      <c r="C112" s="1"/>
      <c r="D112" s="1"/>
      <c r="E112" s="1"/>
      <c r="F112" s="1"/>
      <c r="G112" s="121"/>
      <c r="H112" s="1"/>
    </row>
    <row r="113" spans="1:8">
      <c r="A113" s="1"/>
      <c r="B113" s="1"/>
      <c r="C113" s="1"/>
      <c r="D113" s="1"/>
      <c r="E113" s="1"/>
      <c r="F113" s="1"/>
      <c r="G113" s="121"/>
      <c r="H113" s="1"/>
    </row>
    <row r="114" spans="1:8">
      <c r="A114" s="1"/>
      <c r="B114" s="1"/>
      <c r="C114" s="1"/>
      <c r="D114" s="1"/>
      <c r="E114" s="1"/>
      <c r="F114" s="1"/>
      <c r="G114" s="121"/>
      <c r="H114" s="1"/>
    </row>
    <row r="115" spans="1:8">
      <c r="A115" s="1"/>
      <c r="B115" s="1"/>
      <c r="C115" s="1"/>
      <c r="D115" s="1"/>
      <c r="E115" s="1"/>
      <c r="F115" s="1"/>
      <c r="G115" s="121"/>
      <c r="H115" s="1"/>
    </row>
    <row r="116" spans="1:8">
      <c r="A116" s="1"/>
      <c r="B116" s="1"/>
      <c r="C116" s="1"/>
      <c r="D116" s="1"/>
      <c r="E116" s="1"/>
      <c r="F116" s="1"/>
      <c r="G116" s="121"/>
      <c r="H116" s="1"/>
    </row>
    <row r="117" spans="1:8">
      <c r="A117" s="1"/>
      <c r="B117" s="1"/>
      <c r="C117" s="1"/>
      <c r="D117" s="1"/>
      <c r="E117" s="1"/>
      <c r="F117" s="1"/>
      <c r="G117" s="121"/>
      <c r="H117" s="1"/>
    </row>
    <row r="118" spans="1:8">
      <c r="A118" s="1"/>
      <c r="B118" s="1"/>
      <c r="C118" s="1"/>
      <c r="D118" s="1"/>
      <c r="E118" s="1"/>
      <c r="F118" s="1"/>
      <c r="G118" s="121"/>
      <c r="H118" s="1"/>
    </row>
    <row r="119" spans="1:8">
      <c r="A119" s="1"/>
      <c r="B119" s="1"/>
      <c r="C119" s="1"/>
      <c r="D119" s="1"/>
      <c r="E119" s="1"/>
      <c r="F119" s="1"/>
      <c r="G119" s="121"/>
      <c r="H119" s="1"/>
    </row>
    <row r="120" spans="1:8">
      <c r="A120" s="1"/>
      <c r="B120" s="1"/>
      <c r="C120" s="1"/>
      <c r="D120" s="1"/>
      <c r="E120" s="1"/>
      <c r="F120" s="1"/>
      <c r="G120" s="121"/>
      <c r="H120" s="1"/>
    </row>
    <row r="121" spans="1:8">
      <c r="A121" s="1"/>
      <c r="B121" s="1"/>
      <c r="C121" s="1"/>
      <c r="D121" s="1"/>
      <c r="E121" s="1"/>
      <c r="F121" s="1"/>
      <c r="G121" s="121"/>
      <c r="H121" s="1"/>
    </row>
    <row r="122" spans="1:8">
      <c r="A122" s="1"/>
      <c r="B122" s="1"/>
      <c r="C122" s="1"/>
      <c r="D122" s="1"/>
      <c r="E122" s="1"/>
      <c r="F122" s="1"/>
      <c r="G122" s="121"/>
      <c r="H122" s="1"/>
    </row>
    <row r="123" spans="1:8">
      <c r="A123" s="1"/>
      <c r="B123" s="1"/>
      <c r="C123" s="1"/>
      <c r="D123" s="1"/>
      <c r="E123" s="1"/>
      <c r="F123" s="1"/>
      <c r="G123" s="121"/>
      <c r="H123" s="1"/>
    </row>
    <row r="124" spans="1:8">
      <c r="A124" s="1"/>
      <c r="B124" s="1"/>
      <c r="C124" s="1"/>
      <c r="D124" s="1"/>
      <c r="E124" s="1"/>
      <c r="F124" s="1"/>
      <c r="G124" s="121"/>
      <c r="H124" s="1"/>
    </row>
    <row r="125" spans="1:8">
      <c r="A125" s="1"/>
      <c r="B125" s="1"/>
      <c r="C125" s="1"/>
      <c r="D125" s="1"/>
      <c r="E125" s="1"/>
      <c r="F125" s="1"/>
      <c r="G125" s="121"/>
      <c r="H125" s="1"/>
    </row>
    <row r="126" spans="1:8">
      <c r="A126" s="1"/>
      <c r="B126" s="1"/>
      <c r="C126" s="1"/>
      <c r="D126" s="1"/>
      <c r="E126" s="1"/>
      <c r="F126" s="1"/>
      <c r="G126" s="121"/>
      <c r="H126" s="1"/>
    </row>
    <row r="127" spans="1:8">
      <c r="A127" s="1"/>
      <c r="B127" s="1"/>
      <c r="C127" s="1"/>
      <c r="D127" s="1"/>
      <c r="E127" s="1"/>
      <c r="F127" s="1"/>
      <c r="G127" s="121"/>
      <c r="H127" s="1"/>
    </row>
    <row r="128" spans="1:8">
      <c r="A128" s="1"/>
      <c r="B128" s="1"/>
      <c r="C128" s="1"/>
      <c r="D128" s="1"/>
      <c r="E128" s="1"/>
      <c r="F128" s="1"/>
      <c r="G128" s="121"/>
      <c r="H128" s="1"/>
    </row>
    <row r="129" spans="1:8">
      <c r="A129" s="1"/>
      <c r="B129" s="1"/>
      <c r="C129" s="1"/>
      <c r="D129" s="1"/>
      <c r="E129" s="1"/>
      <c r="F129" s="1"/>
      <c r="G129" s="121"/>
      <c r="H129" s="1"/>
    </row>
    <row r="130" spans="1:8">
      <c r="A130" s="1"/>
      <c r="B130" s="1"/>
      <c r="C130" s="1"/>
      <c r="D130" s="1"/>
      <c r="E130" s="1"/>
      <c r="F130" s="1"/>
      <c r="G130" s="121"/>
      <c r="H130" s="1"/>
    </row>
    <row r="131" spans="1:8">
      <c r="A131" s="1"/>
      <c r="B131" s="1"/>
      <c r="C131" s="1"/>
      <c r="D131" s="1"/>
      <c r="E131" s="1"/>
      <c r="F131" s="1"/>
      <c r="G131" s="121"/>
      <c r="H131" s="1"/>
    </row>
    <row r="132" spans="1:8">
      <c r="A132" s="1"/>
      <c r="B132" s="1"/>
      <c r="C132" s="1"/>
      <c r="D132" s="1"/>
      <c r="E132" s="1"/>
      <c r="F132" s="1"/>
      <c r="G132" s="121"/>
      <c r="H132" s="1"/>
    </row>
    <row r="133" spans="1:8">
      <c r="A133" s="1"/>
      <c r="B133" s="1"/>
      <c r="C133" s="1"/>
      <c r="D133" s="1"/>
      <c r="E133" s="1"/>
      <c r="F133" s="1"/>
      <c r="G133" s="121"/>
      <c r="H133" s="1"/>
    </row>
    <row r="134" spans="1:8">
      <c r="A134" s="1"/>
      <c r="B134" s="1"/>
      <c r="C134" s="1"/>
      <c r="D134" s="1"/>
      <c r="E134" s="1"/>
      <c r="F134" s="1"/>
      <c r="G134" s="121"/>
      <c r="H134" s="1"/>
    </row>
    <row r="135" spans="1:8">
      <c r="A135" s="1"/>
      <c r="B135" s="1"/>
      <c r="C135" s="1"/>
      <c r="D135" s="1"/>
      <c r="E135" s="1"/>
      <c r="F135" s="1"/>
      <c r="G135" s="121"/>
      <c r="H135" s="1"/>
    </row>
    <row r="136" spans="1:8">
      <c r="A136" s="1"/>
      <c r="B136" s="1"/>
      <c r="C136" s="1"/>
      <c r="D136" s="1"/>
      <c r="E136" s="1"/>
      <c r="F136" s="1"/>
      <c r="G136" s="121"/>
      <c r="H136" s="1"/>
    </row>
    <row r="137" spans="1:8">
      <c r="A137" s="1"/>
      <c r="B137" s="1"/>
      <c r="C137" s="1"/>
      <c r="D137" s="1"/>
      <c r="E137" s="1"/>
      <c r="F137" s="1"/>
      <c r="G137" s="121"/>
      <c r="H137" s="1"/>
    </row>
    <row r="138" spans="1:8">
      <c r="A138" s="1"/>
      <c r="B138" s="1"/>
      <c r="C138" s="1"/>
      <c r="D138" s="1"/>
      <c r="E138" s="1"/>
      <c r="F138" s="1"/>
      <c r="G138" s="121"/>
      <c r="H138" s="1"/>
    </row>
    <row r="139" spans="1:8">
      <c r="A139" s="1"/>
      <c r="B139" s="1"/>
      <c r="C139" s="1"/>
      <c r="D139" s="1"/>
      <c r="E139" s="1"/>
      <c r="F139" s="1"/>
      <c r="G139" s="121"/>
      <c r="H139" s="1"/>
    </row>
    <row r="140" spans="1:8">
      <c r="A140" s="1"/>
      <c r="B140" s="1"/>
      <c r="C140" s="1"/>
      <c r="D140" s="1"/>
      <c r="E140" s="1"/>
      <c r="F140" s="1"/>
      <c r="G140" s="121"/>
      <c r="H140" s="1"/>
    </row>
    <row r="141" spans="1:8">
      <c r="A141" s="1"/>
      <c r="B141" s="1"/>
      <c r="C141" s="1"/>
      <c r="D141" s="1"/>
      <c r="E141" s="1"/>
      <c r="F141" s="1"/>
      <c r="G141" s="121"/>
      <c r="H141" s="1"/>
    </row>
    <row r="142" spans="1:8">
      <c r="A142" s="1"/>
      <c r="B142" s="1"/>
      <c r="C142" s="1"/>
      <c r="D142" s="1"/>
      <c r="E142" s="1"/>
      <c r="F142" s="1"/>
      <c r="G142" s="121"/>
      <c r="H142" s="1"/>
    </row>
    <row r="143" spans="1:8">
      <c r="A143" s="1"/>
      <c r="B143" s="1"/>
      <c r="C143" s="1"/>
      <c r="D143" s="1"/>
      <c r="E143" s="1"/>
      <c r="F143" s="1"/>
      <c r="G143" s="121"/>
      <c r="H143" s="1"/>
    </row>
    <row r="144" spans="1:8">
      <c r="A144" s="1"/>
      <c r="B144" s="1"/>
      <c r="C144" s="1"/>
      <c r="D144" s="1"/>
      <c r="E144" s="1"/>
      <c r="F144" s="1"/>
      <c r="G144" s="121"/>
      <c r="H144" s="1"/>
    </row>
    <row r="145" spans="1:8">
      <c r="A145" s="1"/>
      <c r="B145" s="1"/>
      <c r="C145" s="1"/>
      <c r="D145" s="1"/>
      <c r="E145" s="1"/>
      <c r="F145" s="1"/>
      <c r="G145" s="121"/>
      <c r="H145" s="1"/>
    </row>
    <row r="146" spans="1:8">
      <c r="A146" s="1"/>
      <c r="B146" s="1"/>
      <c r="C146" s="1"/>
      <c r="D146" s="1"/>
      <c r="E146" s="1"/>
      <c r="F146" s="1"/>
      <c r="G146" s="121"/>
      <c r="H146" s="1"/>
    </row>
    <row r="147" spans="1:8">
      <c r="A147" s="1"/>
      <c r="B147" s="1"/>
      <c r="C147" s="1"/>
      <c r="D147" s="1"/>
      <c r="E147" s="1"/>
      <c r="F147" s="1"/>
      <c r="G147" s="121"/>
      <c r="H147" s="1"/>
    </row>
    <row r="148" spans="1:8">
      <c r="A148" s="1"/>
      <c r="B148" s="1"/>
      <c r="C148" s="1"/>
      <c r="D148" s="1"/>
      <c r="E148" s="1"/>
      <c r="F148" s="1"/>
      <c r="G148" s="121"/>
      <c r="H148" s="1"/>
    </row>
    <row r="149" spans="1:8">
      <c r="A149" s="1"/>
      <c r="B149" s="1"/>
      <c r="C149" s="1"/>
      <c r="D149" s="1"/>
      <c r="E149" s="1"/>
      <c r="F149" s="1"/>
      <c r="G149" s="121"/>
      <c r="H149" s="1"/>
    </row>
    <row r="150" spans="1:8">
      <c r="A150" s="1"/>
      <c r="B150" s="1"/>
      <c r="C150" s="1"/>
      <c r="D150" s="1"/>
      <c r="E150" s="1"/>
      <c r="F150" s="1"/>
      <c r="G150" s="121"/>
      <c r="H150" s="1"/>
    </row>
    <row r="151" spans="1:8">
      <c r="A151" s="1"/>
      <c r="B151" s="1"/>
      <c r="C151" s="1"/>
      <c r="D151" s="1"/>
      <c r="E151" s="1"/>
      <c r="F151" s="1"/>
      <c r="G151" s="121"/>
      <c r="H151" s="1"/>
    </row>
    <row r="152" spans="1:8">
      <c r="A152" s="1"/>
      <c r="B152" s="1"/>
      <c r="C152" s="1"/>
      <c r="D152" s="1"/>
      <c r="E152" s="1"/>
      <c r="F152" s="1"/>
      <c r="G152" s="121"/>
      <c r="H152" s="1"/>
    </row>
    <row r="153" spans="1:8">
      <c r="A153" s="1"/>
      <c r="B153" s="1"/>
      <c r="C153" s="1"/>
      <c r="D153" s="1"/>
      <c r="E153" s="1"/>
      <c r="F153" s="1"/>
      <c r="G153" s="121"/>
      <c r="H153" s="1"/>
    </row>
    <row r="154" spans="1:8">
      <c r="A154" s="1"/>
      <c r="B154" s="1"/>
      <c r="C154" s="1"/>
      <c r="D154" s="1"/>
      <c r="E154" s="1"/>
      <c r="F154" s="1"/>
      <c r="G154" s="121"/>
      <c r="H154" s="1"/>
    </row>
    <row r="155" spans="1:8">
      <c r="A155" s="1"/>
      <c r="B155" s="1"/>
      <c r="C155" s="1"/>
      <c r="D155" s="1"/>
      <c r="E155" s="1"/>
      <c r="F155" s="1"/>
      <c r="G155" s="121"/>
      <c r="H155" s="1"/>
    </row>
    <row r="156" spans="1:8">
      <c r="A156" s="1"/>
      <c r="B156" s="1"/>
      <c r="C156" s="1"/>
      <c r="D156" s="1"/>
      <c r="E156" s="1"/>
      <c r="F156" s="1"/>
      <c r="G156" s="121"/>
      <c r="H156" s="1"/>
    </row>
    <row r="157" spans="1:8">
      <c r="A157" s="1"/>
      <c r="B157" s="1"/>
      <c r="C157" s="1"/>
      <c r="D157" s="1"/>
      <c r="E157" s="1"/>
      <c r="F157" s="1"/>
      <c r="G157" s="121"/>
      <c r="H157" s="1"/>
    </row>
    <row r="158" spans="1:8">
      <c r="A158" s="1"/>
      <c r="B158" s="1"/>
      <c r="C158" s="1"/>
      <c r="D158" s="1"/>
      <c r="E158" s="1"/>
      <c r="F158" s="1"/>
      <c r="G158" s="121"/>
      <c r="H158" s="1"/>
    </row>
    <row r="159" spans="1:8">
      <c r="A159" s="1"/>
      <c r="B159" s="1"/>
      <c r="C159" s="1"/>
      <c r="D159" s="1"/>
      <c r="E159" s="1"/>
      <c r="F159" s="1"/>
      <c r="G159" s="121"/>
      <c r="H159" s="1"/>
    </row>
    <row r="160" spans="1:8">
      <c r="A160" s="1"/>
      <c r="B160" s="1"/>
      <c r="C160" s="1"/>
      <c r="D160" s="1"/>
      <c r="E160" s="1"/>
      <c r="F160" s="1"/>
      <c r="G160" s="121"/>
      <c r="H160" s="1"/>
    </row>
    <row r="161" spans="1:8">
      <c r="A161" s="1"/>
      <c r="B161" s="1"/>
      <c r="C161" s="1"/>
      <c r="D161" s="1"/>
      <c r="E161" s="1"/>
      <c r="F161" s="1"/>
      <c r="G161" s="121"/>
      <c r="H161" s="1"/>
    </row>
    <row r="162" spans="1:8">
      <c r="A162" s="1"/>
      <c r="B162" s="1"/>
      <c r="C162" s="1"/>
      <c r="D162" s="1"/>
      <c r="E162" s="1"/>
      <c r="F162" s="1"/>
      <c r="G162" s="121"/>
      <c r="H162" s="1"/>
    </row>
    <row r="163" spans="1:8">
      <c r="A163" s="1"/>
      <c r="B163" s="1"/>
      <c r="C163" s="1"/>
      <c r="D163" s="1"/>
      <c r="E163" s="1"/>
      <c r="F163" s="1"/>
      <c r="G163" s="121"/>
      <c r="H163" s="1"/>
    </row>
    <row r="164" spans="1:8">
      <c r="A164" s="1"/>
      <c r="B164" s="1"/>
      <c r="C164" s="1"/>
      <c r="D164" s="1"/>
      <c r="E164" s="1"/>
      <c r="F164" s="1"/>
      <c r="G164" s="121"/>
      <c r="H164" s="1"/>
    </row>
    <row r="165" spans="1:8">
      <c r="A165" s="1"/>
      <c r="B165" s="1"/>
      <c r="C165" s="1"/>
      <c r="D165" s="1"/>
      <c r="E165" s="1"/>
      <c r="F165" s="1"/>
      <c r="G165" s="121"/>
      <c r="H165" s="1"/>
    </row>
    <row r="166" spans="1:8">
      <c r="A166" s="1"/>
      <c r="B166" s="1"/>
      <c r="C166" s="1"/>
      <c r="D166" s="1"/>
      <c r="E166" s="1"/>
      <c r="F166" s="1"/>
      <c r="G166" s="121"/>
      <c r="H166" s="1"/>
    </row>
    <row r="167" spans="1:8">
      <c r="A167" s="1"/>
      <c r="B167" s="1"/>
      <c r="C167" s="1"/>
      <c r="D167" s="1"/>
      <c r="E167" s="1"/>
      <c r="F167" s="1"/>
      <c r="G167" s="121"/>
      <c r="H167" s="1"/>
    </row>
    <row r="168" spans="1:8">
      <c r="A168" s="1"/>
      <c r="B168" s="1"/>
      <c r="C168" s="1"/>
      <c r="D168" s="1"/>
      <c r="E168" s="1"/>
      <c r="F168" s="1"/>
      <c r="G168" s="121"/>
      <c r="H168" s="1"/>
    </row>
    <row r="169" spans="1:8">
      <c r="A169" s="1"/>
      <c r="B169" s="1"/>
      <c r="C169" s="1"/>
      <c r="D169" s="1"/>
      <c r="E169" s="1"/>
      <c r="F169" s="1"/>
      <c r="G169" s="121"/>
      <c r="H169" s="1"/>
    </row>
    <row r="170" spans="1:8">
      <c r="A170" s="1"/>
      <c r="B170" s="1"/>
      <c r="C170" s="1"/>
      <c r="D170" s="1"/>
      <c r="E170" s="1"/>
      <c r="F170" s="1"/>
      <c r="G170" s="121"/>
      <c r="H170" s="1"/>
    </row>
    <row r="171" spans="1:8">
      <c r="A171" s="1"/>
      <c r="B171" s="1"/>
      <c r="C171" s="1"/>
      <c r="D171" s="1"/>
      <c r="E171" s="1"/>
      <c r="F171" s="1"/>
      <c r="G171" s="121"/>
      <c r="H171" s="1"/>
    </row>
    <row r="172" spans="1:8">
      <c r="A172" s="1"/>
      <c r="B172" s="1"/>
      <c r="C172" s="1"/>
      <c r="D172" s="1"/>
      <c r="E172" s="1"/>
      <c r="F172" s="1"/>
      <c r="G172" s="121"/>
      <c r="H172" s="1"/>
    </row>
    <row r="173" spans="1:8">
      <c r="A173" s="1"/>
      <c r="B173" s="1"/>
      <c r="C173" s="1"/>
      <c r="D173" s="1"/>
      <c r="E173" s="1"/>
      <c r="F173" s="1"/>
      <c r="G173" s="121"/>
      <c r="H173" s="1"/>
    </row>
    <row r="174" spans="1:8">
      <c r="A174" s="1"/>
      <c r="B174" s="1"/>
      <c r="C174" s="1"/>
      <c r="D174" s="1"/>
      <c r="E174" s="1"/>
      <c r="F174" s="1"/>
      <c r="G174" s="121"/>
      <c r="H174" s="1"/>
    </row>
    <row r="175" spans="1:8">
      <c r="A175" s="1"/>
      <c r="B175" s="1"/>
      <c r="C175" s="1"/>
      <c r="D175" s="1"/>
      <c r="E175" s="1"/>
      <c r="F175" s="1"/>
      <c r="G175" s="121"/>
      <c r="H175" s="1"/>
    </row>
    <row r="176" spans="1:8">
      <c r="A176" s="1"/>
      <c r="B176" s="1"/>
      <c r="C176" s="1"/>
      <c r="D176" s="1"/>
      <c r="E176" s="1"/>
      <c r="F176" s="1"/>
      <c r="G176" s="121"/>
      <c r="H176" s="1"/>
    </row>
    <row r="177" spans="1:8">
      <c r="A177" s="1"/>
      <c r="B177" s="1"/>
      <c r="C177" s="1"/>
      <c r="D177" s="1"/>
      <c r="E177" s="1"/>
      <c r="F177" s="1"/>
      <c r="G177" s="121"/>
      <c r="H177" s="1"/>
    </row>
    <row r="178" spans="1:8">
      <c r="A178" s="1"/>
      <c r="B178" s="1"/>
      <c r="C178" s="1"/>
      <c r="D178" s="1"/>
      <c r="E178" s="1"/>
      <c r="F178" s="1"/>
      <c r="G178" s="121"/>
      <c r="H178" s="1"/>
    </row>
    <row r="179" spans="1:8">
      <c r="A179" s="1"/>
      <c r="B179" s="1"/>
      <c r="C179" s="1"/>
      <c r="D179" s="1"/>
      <c r="E179" s="1"/>
      <c r="F179" s="1"/>
      <c r="G179" s="121"/>
      <c r="H179" s="1"/>
    </row>
    <row r="180" spans="1:8">
      <c r="A180" s="1"/>
      <c r="B180" s="1"/>
      <c r="C180" s="1"/>
      <c r="D180" s="1"/>
      <c r="E180" s="1"/>
      <c r="F180" s="1"/>
      <c r="G180" s="121"/>
      <c r="H180" s="1"/>
    </row>
    <row r="181" spans="1:8">
      <c r="A181" s="1"/>
      <c r="B181" s="1"/>
      <c r="C181" s="1"/>
      <c r="D181" s="1"/>
      <c r="E181" s="1"/>
      <c r="F181" s="1"/>
      <c r="G181" s="121"/>
      <c r="H181" s="1"/>
    </row>
    <row r="182" spans="1:8">
      <c r="A182" s="1"/>
      <c r="B182" s="1"/>
      <c r="C182" s="1"/>
      <c r="D182" s="1"/>
      <c r="E182" s="1"/>
      <c r="F182" s="1"/>
      <c r="G182" s="121"/>
      <c r="H182" s="1"/>
    </row>
    <row r="183" spans="1:8">
      <c r="A183" s="1"/>
      <c r="B183" s="1"/>
      <c r="C183" s="1"/>
      <c r="D183" s="1"/>
      <c r="E183" s="1"/>
      <c r="F183" s="1"/>
      <c r="G183" s="121"/>
      <c r="H183" s="1"/>
    </row>
    <row r="184" spans="1:8">
      <c r="A184" s="1"/>
      <c r="B184" s="1"/>
      <c r="C184" s="1"/>
      <c r="D184" s="1"/>
      <c r="E184" s="1"/>
      <c r="F184" s="1"/>
      <c r="G184" s="121"/>
      <c r="H184" s="1"/>
    </row>
    <row r="185" spans="1:8">
      <c r="A185" s="1"/>
      <c r="B185" s="1"/>
      <c r="C185" s="1"/>
      <c r="D185" s="1"/>
      <c r="E185" s="1"/>
      <c r="F185" s="1"/>
      <c r="G185" s="121"/>
      <c r="H185" s="1"/>
    </row>
    <row r="186" spans="1:8">
      <c r="A186" s="1"/>
      <c r="B186" s="1"/>
      <c r="C186" s="1"/>
      <c r="D186" s="1"/>
      <c r="E186" s="1"/>
      <c r="F186" s="1"/>
      <c r="G186" s="121"/>
      <c r="H186" s="1"/>
    </row>
    <row r="187" spans="1:8">
      <c r="A187" s="1"/>
      <c r="B187" s="1"/>
      <c r="C187" s="1"/>
      <c r="D187" s="1"/>
      <c r="E187" s="1"/>
      <c r="F187" s="1"/>
      <c r="G187" s="121"/>
      <c r="H187" s="1"/>
    </row>
    <row r="188" spans="1:8">
      <c r="A188" s="1"/>
      <c r="B188" s="1"/>
      <c r="C188" s="1"/>
      <c r="D188" s="1"/>
      <c r="E188" s="1"/>
      <c r="F188" s="1"/>
      <c r="G188" s="121"/>
      <c r="H188" s="1"/>
    </row>
    <row r="189" spans="1:8">
      <c r="A189" s="1"/>
      <c r="B189" s="1"/>
      <c r="C189" s="1"/>
      <c r="D189" s="1"/>
      <c r="E189" s="1"/>
      <c r="F189" s="1"/>
      <c r="G189" s="121"/>
      <c r="H189" s="1"/>
    </row>
    <row r="190" spans="1:8">
      <c r="A190" s="1"/>
      <c r="B190" s="1"/>
      <c r="C190" s="1"/>
      <c r="D190" s="1"/>
      <c r="E190" s="1"/>
      <c r="F190" s="1"/>
      <c r="G190" s="121"/>
      <c r="H190" s="1"/>
    </row>
    <row r="191" spans="1:8">
      <c r="A191" s="1"/>
      <c r="B191" s="1"/>
      <c r="C191" s="1"/>
      <c r="D191" s="1"/>
      <c r="E191" s="1"/>
      <c r="F191" s="1"/>
      <c r="G191" s="121"/>
      <c r="H191" s="1"/>
    </row>
    <row r="192" spans="1:8">
      <c r="A192" s="1"/>
      <c r="B192" s="1"/>
      <c r="C192" s="1"/>
      <c r="D192" s="1"/>
      <c r="E192" s="1"/>
      <c r="F192" s="1"/>
      <c r="G192" s="121"/>
      <c r="H192" s="1"/>
    </row>
    <row r="193" spans="1:8">
      <c r="A193" s="1"/>
      <c r="B193" s="1"/>
      <c r="C193" s="1"/>
      <c r="D193" s="1"/>
      <c r="E193" s="1"/>
      <c r="F193" s="1"/>
      <c r="G193" s="121"/>
      <c r="H193" s="1"/>
    </row>
    <row r="194" spans="1:8">
      <c r="A194" s="1"/>
      <c r="B194" s="1"/>
      <c r="C194" s="1"/>
      <c r="D194" s="1"/>
      <c r="E194" s="1"/>
      <c r="F194" s="1"/>
      <c r="G194" s="121"/>
      <c r="H194" s="1"/>
    </row>
    <row r="195" spans="1:8">
      <c r="A195" s="1"/>
      <c r="B195" s="1"/>
      <c r="C195" s="1"/>
      <c r="D195" s="1"/>
      <c r="E195" s="1"/>
      <c r="F195" s="1"/>
      <c r="G195" s="121"/>
      <c r="H195" s="1"/>
    </row>
    <row r="196" spans="1:8">
      <c r="A196" s="1"/>
      <c r="B196" s="1"/>
      <c r="C196" s="1"/>
      <c r="D196" s="1"/>
      <c r="E196" s="1"/>
      <c r="F196" s="1"/>
      <c r="G196" s="121"/>
      <c r="H196" s="1"/>
    </row>
    <row r="197" spans="1:8">
      <c r="A197" s="1"/>
      <c r="B197" s="1"/>
      <c r="C197" s="1"/>
      <c r="D197" s="1"/>
      <c r="E197" s="1"/>
      <c r="F197" s="1"/>
      <c r="G197" s="121"/>
      <c r="H197" s="1"/>
    </row>
    <row r="198" spans="1:8">
      <c r="A198" s="1"/>
      <c r="B198" s="1"/>
      <c r="C198" s="1"/>
      <c r="D198" s="1"/>
      <c r="E198" s="1"/>
      <c r="F198" s="1"/>
      <c r="G198" s="121"/>
      <c r="H198" s="1"/>
    </row>
    <row r="199" spans="1:8">
      <c r="A199" s="1"/>
      <c r="B199" s="1"/>
      <c r="C199" s="1"/>
      <c r="D199" s="1"/>
      <c r="E199" s="1"/>
      <c r="F199" s="1"/>
      <c r="G199" s="121"/>
      <c r="H199" s="1"/>
    </row>
  </sheetData>
  <mergeCells count="9">
    <mergeCell ref="B17:G17"/>
    <mergeCell ref="B72:C72"/>
    <mergeCell ref="B83:E8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J14" sqref="J14"/>
    </sheetView>
  </sheetViews>
  <sheetFormatPr baseColWidth="10" defaultRowHeight="15"/>
  <cols>
    <col min="2" max="2" width="19.7109375" customWidth="1"/>
    <col min="3" max="3" width="19.85546875" customWidth="1"/>
    <col min="6" max="6" width="14.42578125" customWidth="1"/>
    <col min="7" max="7" width="18.28515625" customWidth="1"/>
  </cols>
  <sheetData>
    <row r="1" spans="1:7">
      <c r="A1" s="156"/>
      <c r="B1" s="156"/>
      <c r="C1" s="156"/>
      <c r="D1" s="156"/>
      <c r="E1" s="156"/>
      <c r="F1" s="156"/>
      <c r="G1" s="156"/>
    </row>
    <row r="2" spans="1:7">
      <c r="A2" s="156"/>
      <c r="B2" s="156"/>
      <c r="C2" s="156"/>
      <c r="D2" s="156"/>
      <c r="E2" s="156"/>
      <c r="F2" s="156"/>
      <c r="G2" s="156"/>
    </row>
    <row r="3" spans="1:7">
      <c r="A3" s="156"/>
      <c r="B3" s="156"/>
      <c r="C3" s="156"/>
      <c r="D3" s="156"/>
      <c r="E3" s="156"/>
      <c r="F3" s="156"/>
      <c r="G3" s="156"/>
    </row>
    <row r="4" spans="1:7">
      <c r="A4" s="156"/>
      <c r="B4" s="156"/>
      <c r="C4" s="156"/>
      <c r="D4" s="156"/>
      <c r="E4" s="156"/>
      <c r="F4" s="156"/>
      <c r="G4" s="156"/>
    </row>
    <row r="5" spans="1:7">
      <c r="A5" s="156"/>
      <c r="B5" s="156"/>
      <c r="C5" s="156"/>
      <c r="D5" s="156"/>
      <c r="E5" s="156"/>
      <c r="F5" s="156"/>
      <c r="G5" s="156"/>
    </row>
    <row r="6" spans="1:7">
      <c r="A6" s="156"/>
      <c r="B6" s="156"/>
      <c r="C6" s="156"/>
      <c r="D6" s="156"/>
      <c r="E6" s="156"/>
      <c r="F6" s="156"/>
      <c r="G6" s="156"/>
    </row>
    <row r="7" spans="1:7">
      <c r="A7" s="156"/>
      <c r="B7" s="156"/>
      <c r="C7" s="156"/>
      <c r="D7" s="156"/>
      <c r="E7" s="156"/>
      <c r="F7" s="156"/>
      <c r="G7" s="156"/>
    </row>
    <row r="8" spans="1:7">
      <c r="A8" s="156"/>
      <c r="B8" s="156"/>
      <c r="C8" s="156"/>
      <c r="D8" s="156"/>
      <c r="E8" s="156"/>
      <c r="F8" s="156"/>
      <c r="G8" s="156"/>
    </row>
    <row r="9" spans="1:7">
      <c r="A9" s="156"/>
      <c r="B9" s="157" t="s">
        <v>0</v>
      </c>
      <c r="C9" s="158" t="s">
        <v>116</v>
      </c>
      <c r="D9" s="159"/>
      <c r="E9" s="946" t="s">
        <v>117</v>
      </c>
      <c r="F9" s="946"/>
      <c r="G9" s="160">
        <v>1600</v>
      </c>
    </row>
    <row r="10" spans="1:7">
      <c r="A10" s="156"/>
      <c r="B10" s="161" t="s">
        <v>1</v>
      </c>
      <c r="C10" s="162" t="s">
        <v>118</v>
      </c>
      <c r="D10" s="163"/>
      <c r="E10" s="947" t="s">
        <v>2</v>
      </c>
      <c r="F10" s="947"/>
      <c r="G10" s="164" t="s">
        <v>112</v>
      </c>
    </row>
    <row r="11" spans="1:7">
      <c r="A11" s="156"/>
      <c r="B11" s="161" t="s">
        <v>3</v>
      </c>
      <c r="C11" s="164" t="s">
        <v>119</v>
      </c>
      <c r="D11" s="163"/>
      <c r="E11" s="947" t="s">
        <v>120</v>
      </c>
      <c r="F11" s="947"/>
      <c r="G11" s="165">
        <v>3332</v>
      </c>
    </row>
    <row r="12" spans="1:7">
      <c r="A12" s="156"/>
      <c r="B12" s="161" t="s">
        <v>4</v>
      </c>
      <c r="C12" s="166" t="s">
        <v>121</v>
      </c>
      <c r="D12" s="163"/>
      <c r="E12" s="167" t="s">
        <v>5</v>
      </c>
      <c r="F12" s="168"/>
      <c r="G12" s="169">
        <f>+G11*G9</f>
        <v>5331200</v>
      </c>
    </row>
    <row r="13" spans="1:7" ht="25.5">
      <c r="A13" s="156"/>
      <c r="B13" s="161" t="s">
        <v>6</v>
      </c>
      <c r="C13" s="164" t="s">
        <v>122</v>
      </c>
      <c r="D13" s="163"/>
      <c r="E13" s="947" t="s">
        <v>7</v>
      </c>
      <c r="F13" s="947"/>
      <c r="G13" s="166" t="s">
        <v>123</v>
      </c>
    </row>
    <row r="14" spans="1:7" ht="25.5">
      <c r="A14" s="156"/>
      <c r="B14" s="161" t="s">
        <v>8</v>
      </c>
      <c r="C14" s="166" t="s">
        <v>124</v>
      </c>
      <c r="D14" s="163"/>
      <c r="E14" s="947" t="s">
        <v>9</v>
      </c>
      <c r="F14" s="947"/>
      <c r="G14" s="164" t="s">
        <v>125</v>
      </c>
    </row>
    <row r="15" spans="1:7">
      <c r="A15" s="156"/>
      <c r="B15" s="161" t="s">
        <v>10</v>
      </c>
      <c r="C15" s="170" t="s">
        <v>126</v>
      </c>
      <c r="D15" s="163"/>
      <c r="E15" s="948" t="s">
        <v>11</v>
      </c>
      <c r="F15" s="948"/>
      <c r="G15" s="166" t="s">
        <v>127</v>
      </c>
    </row>
    <row r="16" spans="1:7">
      <c r="A16" s="156"/>
      <c r="B16" s="171"/>
      <c r="C16" s="172"/>
      <c r="D16" s="159"/>
      <c r="E16" s="159"/>
      <c r="F16" s="159"/>
      <c r="G16" s="173"/>
    </row>
    <row r="17" spans="1:7">
      <c r="A17" s="156"/>
      <c r="B17" s="944" t="s">
        <v>128</v>
      </c>
      <c r="C17" s="944"/>
      <c r="D17" s="944"/>
      <c r="E17" s="944"/>
      <c r="F17" s="944"/>
      <c r="G17" s="944"/>
    </row>
    <row r="18" spans="1:7">
      <c r="A18" s="156"/>
      <c r="B18" s="159"/>
      <c r="C18" s="174"/>
      <c r="D18" s="174"/>
      <c r="E18" s="174"/>
      <c r="F18" s="159"/>
      <c r="G18" s="159"/>
    </row>
    <row r="19" spans="1:7">
      <c r="A19" s="156"/>
      <c r="B19" s="175" t="s">
        <v>13</v>
      </c>
      <c r="C19" s="176"/>
      <c r="D19" s="176"/>
      <c r="E19" s="176"/>
      <c r="F19" s="176"/>
      <c r="G19" s="176"/>
    </row>
    <row r="20" spans="1:7">
      <c r="A20" s="156"/>
      <c r="B20" s="177" t="s">
        <v>14</v>
      </c>
      <c r="C20" s="177" t="s">
        <v>15</v>
      </c>
      <c r="D20" s="177" t="s">
        <v>16</v>
      </c>
      <c r="E20" s="177" t="s">
        <v>17</v>
      </c>
      <c r="F20" s="177" t="s">
        <v>18</v>
      </c>
      <c r="G20" s="177" t="s">
        <v>19</v>
      </c>
    </row>
    <row r="21" spans="1:7" ht="25.5">
      <c r="A21" s="156"/>
      <c r="B21" s="178" t="s">
        <v>129</v>
      </c>
      <c r="C21" s="179" t="s">
        <v>20</v>
      </c>
      <c r="D21" s="180">
        <v>12</v>
      </c>
      <c r="E21" s="178" t="s">
        <v>130</v>
      </c>
      <c r="F21" s="169">
        <v>30000</v>
      </c>
      <c r="G21" s="169">
        <f t="shared" ref="G21:G27" si="0">(D21*F21)</f>
        <v>360000</v>
      </c>
    </row>
    <row r="22" spans="1:7" ht="25.5">
      <c r="A22" s="156"/>
      <c r="B22" s="178" t="s">
        <v>131</v>
      </c>
      <c r="C22" s="179" t="s">
        <v>20</v>
      </c>
      <c r="D22" s="180">
        <v>47</v>
      </c>
      <c r="E22" s="178" t="s">
        <v>132</v>
      </c>
      <c r="F22" s="169">
        <f>F21</f>
        <v>30000</v>
      </c>
      <c r="G22" s="169">
        <f t="shared" si="0"/>
        <v>1410000</v>
      </c>
    </row>
    <row r="23" spans="1:7" ht="25.5">
      <c r="A23" s="156"/>
      <c r="B23" s="178" t="s">
        <v>133</v>
      </c>
      <c r="C23" s="179" t="s">
        <v>20</v>
      </c>
      <c r="D23" s="180">
        <v>2</v>
      </c>
      <c r="E23" s="178" t="s">
        <v>134</v>
      </c>
      <c r="F23" s="169">
        <f>F22</f>
        <v>30000</v>
      </c>
      <c r="G23" s="169">
        <f t="shared" si="0"/>
        <v>60000</v>
      </c>
    </row>
    <row r="24" spans="1:7" ht="25.5">
      <c r="A24" s="156"/>
      <c r="B24" s="178" t="s">
        <v>83</v>
      </c>
      <c r="C24" s="179" t="s">
        <v>20</v>
      </c>
      <c r="D24" s="180">
        <v>6</v>
      </c>
      <c r="E24" s="178" t="s">
        <v>125</v>
      </c>
      <c r="F24" s="169">
        <f>F23</f>
        <v>30000</v>
      </c>
      <c r="G24" s="169">
        <f t="shared" si="0"/>
        <v>180000</v>
      </c>
    </row>
    <row r="25" spans="1:7">
      <c r="A25" s="156"/>
      <c r="B25" s="178" t="s">
        <v>135</v>
      </c>
      <c r="C25" s="179" t="s">
        <v>20</v>
      </c>
      <c r="D25" s="180">
        <v>6</v>
      </c>
      <c r="E25" s="178" t="s">
        <v>136</v>
      </c>
      <c r="F25" s="169">
        <f>F24</f>
        <v>30000</v>
      </c>
      <c r="G25" s="169">
        <f t="shared" si="0"/>
        <v>180000</v>
      </c>
    </row>
    <row r="26" spans="1:7">
      <c r="A26" s="156"/>
      <c r="B26" s="178" t="s">
        <v>137</v>
      </c>
      <c r="C26" s="179" t="s">
        <v>20</v>
      </c>
      <c r="D26" s="180">
        <v>6</v>
      </c>
      <c r="E26" s="178" t="s">
        <v>136</v>
      </c>
      <c r="F26" s="169">
        <v>25000</v>
      </c>
      <c r="G26" s="169">
        <f t="shared" si="0"/>
        <v>150000</v>
      </c>
    </row>
    <row r="27" spans="1:7">
      <c r="A27" s="156"/>
      <c r="B27" s="178" t="s">
        <v>138</v>
      </c>
      <c r="C27" s="179" t="s">
        <v>20</v>
      </c>
      <c r="D27" s="180">
        <v>2</v>
      </c>
      <c r="E27" s="178" t="s">
        <v>136</v>
      </c>
      <c r="F27" s="169">
        <v>25000</v>
      </c>
      <c r="G27" s="169">
        <f t="shared" si="0"/>
        <v>50000</v>
      </c>
    </row>
    <row r="28" spans="1:7">
      <c r="A28" s="156"/>
      <c r="B28" s="181" t="s">
        <v>21</v>
      </c>
      <c r="C28" s="182"/>
      <c r="D28" s="182"/>
      <c r="E28" s="182"/>
      <c r="F28" s="183"/>
      <c r="G28" s="184">
        <f>SUM(G21:G27)</f>
        <v>2390000</v>
      </c>
    </row>
    <row r="29" spans="1:7">
      <c r="A29" s="156"/>
      <c r="B29" s="159"/>
      <c r="C29" s="159"/>
      <c r="D29" s="159"/>
      <c r="E29" s="159"/>
      <c r="F29" s="185"/>
      <c r="G29" s="185"/>
    </row>
    <row r="30" spans="1:7">
      <c r="A30" s="156"/>
      <c r="B30" s="175" t="s">
        <v>22</v>
      </c>
      <c r="C30" s="186"/>
      <c r="D30" s="186"/>
      <c r="E30" s="186"/>
      <c r="F30" s="176"/>
      <c r="G30" s="176"/>
    </row>
    <row r="31" spans="1:7">
      <c r="A31" s="156"/>
      <c r="B31" s="187" t="s">
        <v>14</v>
      </c>
      <c r="C31" s="177" t="s">
        <v>15</v>
      </c>
      <c r="D31" s="177" t="s">
        <v>16</v>
      </c>
      <c r="E31" s="187" t="s">
        <v>17</v>
      </c>
      <c r="F31" s="177" t="s">
        <v>18</v>
      </c>
      <c r="G31" s="187" t="s">
        <v>19</v>
      </c>
    </row>
    <row r="32" spans="1:7">
      <c r="A32" s="156"/>
      <c r="B32" s="176"/>
      <c r="C32" s="186"/>
      <c r="D32" s="186"/>
      <c r="E32" s="186"/>
      <c r="F32" s="188"/>
      <c r="G32" s="188"/>
    </row>
    <row r="33" spans="1:7">
      <c r="A33" s="156"/>
      <c r="B33" s="181" t="s">
        <v>23</v>
      </c>
      <c r="C33" s="182"/>
      <c r="D33" s="182"/>
      <c r="E33" s="182"/>
      <c r="F33" s="183"/>
      <c r="G33" s="184">
        <f>SUM(G32)</f>
        <v>0</v>
      </c>
    </row>
    <row r="34" spans="1:7">
      <c r="A34" s="156"/>
      <c r="B34" s="159"/>
      <c r="C34" s="159"/>
      <c r="D34" s="159"/>
      <c r="E34" s="159"/>
      <c r="F34" s="185"/>
      <c r="G34" s="185"/>
    </row>
    <row r="35" spans="1:7">
      <c r="A35" s="156"/>
      <c r="B35" s="175" t="s">
        <v>24</v>
      </c>
      <c r="C35" s="186"/>
      <c r="D35" s="186"/>
      <c r="E35" s="186"/>
      <c r="F35" s="176"/>
      <c r="G35" s="176"/>
    </row>
    <row r="36" spans="1:7">
      <c r="A36" s="156"/>
      <c r="B36" s="187" t="s">
        <v>14</v>
      </c>
      <c r="C36" s="187" t="s">
        <v>15</v>
      </c>
      <c r="D36" s="187" t="s">
        <v>16</v>
      </c>
      <c r="E36" s="187" t="s">
        <v>17</v>
      </c>
      <c r="F36" s="177" t="s">
        <v>18</v>
      </c>
      <c r="G36" s="187" t="s">
        <v>19</v>
      </c>
    </row>
    <row r="37" spans="1:7">
      <c r="A37" s="156"/>
      <c r="B37" s="159"/>
      <c r="C37" s="159"/>
      <c r="D37" s="159"/>
      <c r="E37" s="159"/>
      <c r="F37" s="185"/>
      <c r="G37" s="185"/>
    </row>
    <row r="38" spans="1:7">
      <c r="A38" s="156"/>
      <c r="B38" s="181" t="s">
        <v>26</v>
      </c>
      <c r="C38" s="182"/>
      <c r="D38" s="182"/>
      <c r="E38" s="182"/>
      <c r="F38" s="183"/>
      <c r="G38" s="184">
        <f>SUM(G37:G37)</f>
        <v>0</v>
      </c>
    </row>
    <row r="39" spans="1:7">
      <c r="A39" s="156"/>
      <c r="B39" s="159"/>
      <c r="C39" s="159"/>
      <c r="D39" s="159"/>
      <c r="E39" s="159"/>
      <c r="F39" s="185"/>
      <c r="G39" s="185"/>
    </row>
    <row r="40" spans="1:7">
      <c r="A40" s="156"/>
      <c r="B40" s="175" t="s">
        <v>27</v>
      </c>
      <c r="C40" s="186"/>
      <c r="D40" s="186"/>
      <c r="E40" s="186"/>
      <c r="F40" s="176"/>
      <c r="G40" s="176"/>
    </row>
    <row r="41" spans="1:7" ht="24">
      <c r="A41" s="156"/>
      <c r="B41" s="177" t="s">
        <v>28</v>
      </c>
      <c r="C41" s="177" t="s">
        <v>29</v>
      </c>
      <c r="D41" s="177" t="s">
        <v>30</v>
      </c>
      <c r="E41" s="177" t="s">
        <v>17</v>
      </c>
      <c r="F41" s="177" t="s">
        <v>18</v>
      </c>
      <c r="G41" s="177" t="s">
        <v>19</v>
      </c>
    </row>
    <row r="42" spans="1:7" ht="25.5">
      <c r="A42" s="156"/>
      <c r="B42" s="189" t="s">
        <v>139</v>
      </c>
      <c r="C42" s="179"/>
      <c r="D42" s="180"/>
      <c r="E42" s="178"/>
      <c r="F42" s="169"/>
      <c r="G42" s="169"/>
    </row>
    <row r="43" spans="1:7">
      <c r="A43" s="156"/>
      <c r="B43" s="178" t="s">
        <v>140</v>
      </c>
      <c r="C43" s="179" t="s">
        <v>63</v>
      </c>
      <c r="D43" s="180">
        <v>600</v>
      </c>
      <c r="E43" s="178" t="s">
        <v>141</v>
      </c>
      <c r="F43" s="169">
        <v>720</v>
      </c>
      <c r="G43" s="169">
        <f t="shared" ref="G43:G48" si="1">(D43*F43)</f>
        <v>432000</v>
      </c>
    </row>
    <row r="44" spans="1:7">
      <c r="A44" s="156"/>
      <c r="B44" s="178" t="s">
        <v>142</v>
      </c>
      <c r="C44" s="179" t="s">
        <v>63</v>
      </c>
      <c r="D44" s="180">
        <v>12</v>
      </c>
      <c r="E44" s="178" t="s">
        <v>143</v>
      </c>
      <c r="F44" s="169">
        <v>2200</v>
      </c>
      <c r="G44" s="169">
        <f t="shared" si="1"/>
        <v>26400</v>
      </c>
    </row>
    <row r="45" spans="1:7">
      <c r="A45" s="156"/>
      <c r="B45" s="178" t="s">
        <v>144</v>
      </c>
      <c r="C45" s="179" t="s">
        <v>145</v>
      </c>
      <c r="D45" s="180">
        <v>4</v>
      </c>
      <c r="E45" s="178" t="s">
        <v>146</v>
      </c>
      <c r="F45" s="169">
        <v>27000</v>
      </c>
      <c r="G45" s="169">
        <f t="shared" si="1"/>
        <v>108000</v>
      </c>
    </row>
    <row r="46" spans="1:7">
      <c r="A46" s="156"/>
      <c r="B46" s="178" t="s">
        <v>147</v>
      </c>
      <c r="C46" s="179" t="s">
        <v>148</v>
      </c>
      <c r="D46" s="180">
        <v>400</v>
      </c>
      <c r="E46" s="178" t="s">
        <v>149</v>
      </c>
      <c r="F46" s="169">
        <v>560</v>
      </c>
      <c r="G46" s="169">
        <f t="shared" si="1"/>
        <v>224000</v>
      </c>
    </row>
    <row r="47" spans="1:7" ht="25.5">
      <c r="A47" s="156"/>
      <c r="B47" s="178" t="s">
        <v>150</v>
      </c>
      <c r="C47" s="179" t="s">
        <v>63</v>
      </c>
      <c r="D47" s="180">
        <v>2.5</v>
      </c>
      <c r="E47" s="178" t="s">
        <v>151</v>
      </c>
      <c r="F47" s="169">
        <v>3000</v>
      </c>
      <c r="G47" s="169">
        <f t="shared" si="1"/>
        <v>7500</v>
      </c>
    </row>
    <row r="48" spans="1:7">
      <c r="A48" s="156"/>
      <c r="B48" s="178" t="s">
        <v>152</v>
      </c>
      <c r="C48" s="179" t="s">
        <v>153</v>
      </c>
      <c r="D48" s="180">
        <v>2</v>
      </c>
      <c r="E48" s="178" t="s">
        <v>154</v>
      </c>
      <c r="F48" s="169">
        <v>12000</v>
      </c>
      <c r="G48" s="169">
        <f t="shared" si="1"/>
        <v>24000</v>
      </c>
    </row>
    <row r="49" spans="1:7">
      <c r="A49" s="156"/>
      <c r="B49" s="189" t="s">
        <v>27</v>
      </c>
      <c r="C49" s="179"/>
      <c r="D49" s="180"/>
      <c r="E49" s="178"/>
      <c r="F49" s="169"/>
      <c r="G49" s="169"/>
    </row>
    <row r="50" spans="1:7">
      <c r="A50" s="156"/>
      <c r="B50" s="178" t="s">
        <v>155</v>
      </c>
      <c r="C50" s="179" t="s">
        <v>153</v>
      </c>
      <c r="D50" s="180">
        <v>1600</v>
      </c>
      <c r="E50" s="178" t="s">
        <v>154</v>
      </c>
      <c r="F50" s="169">
        <v>30</v>
      </c>
      <c r="G50" s="169">
        <f>(D50*F50)</f>
        <v>48000</v>
      </c>
    </row>
    <row r="51" spans="1:7">
      <c r="A51" s="156"/>
      <c r="B51" s="178" t="s">
        <v>156</v>
      </c>
      <c r="C51" s="179" t="s">
        <v>63</v>
      </c>
      <c r="D51" s="180">
        <v>15</v>
      </c>
      <c r="E51" s="178" t="s">
        <v>154</v>
      </c>
      <c r="F51" s="169">
        <v>1350</v>
      </c>
      <c r="G51" s="169">
        <f>(D51*F51)</f>
        <v>20250</v>
      </c>
    </row>
    <row r="52" spans="1:7">
      <c r="A52" s="156"/>
      <c r="B52" s="178" t="s">
        <v>157</v>
      </c>
      <c r="C52" s="179" t="s">
        <v>153</v>
      </c>
      <c r="D52" s="180">
        <v>8</v>
      </c>
      <c r="E52" s="178" t="s">
        <v>154</v>
      </c>
      <c r="F52" s="169">
        <v>1800</v>
      </c>
      <c r="G52" s="169">
        <f>(D52*F52)</f>
        <v>14400</v>
      </c>
    </row>
    <row r="53" spans="1:7">
      <c r="A53" s="156"/>
      <c r="B53" s="178" t="s">
        <v>158</v>
      </c>
      <c r="C53" s="179" t="s">
        <v>153</v>
      </c>
      <c r="D53" s="180">
        <v>25</v>
      </c>
      <c r="E53" s="178" t="s">
        <v>154</v>
      </c>
      <c r="F53" s="169">
        <v>10710</v>
      </c>
      <c r="G53" s="169">
        <f>(D53*F53)</f>
        <v>267750</v>
      </c>
    </row>
    <row r="54" spans="1:7">
      <c r="A54" s="156"/>
      <c r="B54" s="181" t="s">
        <v>31</v>
      </c>
      <c r="C54" s="182"/>
      <c r="D54" s="182"/>
      <c r="E54" s="182"/>
      <c r="F54" s="183"/>
      <c r="G54" s="184">
        <f>SUM(G42:G53)</f>
        <v>1172300</v>
      </c>
    </row>
    <row r="55" spans="1:7">
      <c r="A55" s="156"/>
      <c r="B55" s="159"/>
      <c r="C55" s="159"/>
      <c r="D55" s="159"/>
      <c r="E55" s="190"/>
      <c r="F55" s="185"/>
      <c r="G55" s="185"/>
    </row>
    <row r="56" spans="1:7">
      <c r="A56" s="156"/>
      <c r="B56" s="175" t="s">
        <v>32</v>
      </c>
      <c r="C56" s="186"/>
      <c r="D56" s="186"/>
      <c r="E56" s="186"/>
      <c r="F56" s="176"/>
      <c r="G56" s="176"/>
    </row>
    <row r="57" spans="1:7" ht="24">
      <c r="A57" s="156"/>
      <c r="B57" s="191" t="s">
        <v>33</v>
      </c>
      <c r="C57" s="192" t="s">
        <v>29</v>
      </c>
      <c r="D57" s="192" t="s">
        <v>30</v>
      </c>
      <c r="E57" s="191" t="s">
        <v>17</v>
      </c>
      <c r="F57" s="192" t="s">
        <v>18</v>
      </c>
      <c r="G57" s="191" t="s">
        <v>19</v>
      </c>
    </row>
    <row r="58" spans="1:7">
      <c r="A58" s="193"/>
      <c r="B58" s="178" t="s">
        <v>159</v>
      </c>
      <c r="C58" s="179" t="s">
        <v>153</v>
      </c>
      <c r="D58" s="180">
        <v>2</v>
      </c>
      <c r="E58" s="178" t="s">
        <v>160</v>
      </c>
      <c r="F58" s="169">
        <v>70000</v>
      </c>
      <c r="G58" s="169">
        <f>+F58*D58</f>
        <v>140000</v>
      </c>
    </row>
    <row r="59" spans="1:7">
      <c r="A59" s="193"/>
      <c r="B59" s="178" t="s">
        <v>161</v>
      </c>
      <c r="C59" s="179" t="s">
        <v>153</v>
      </c>
      <c r="D59" s="180">
        <v>2</v>
      </c>
      <c r="E59" s="178" t="s">
        <v>154</v>
      </c>
      <c r="F59" s="169">
        <v>50000</v>
      </c>
      <c r="G59" s="169">
        <f>+F59*D59</f>
        <v>100000</v>
      </c>
    </row>
    <row r="60" spans="1:7" ht="25.5">
      <c r="A60" s="193"/>
      <c r="B60" s="178" t="s">
        <v>162</v>
      </c>
      <c r="C60" s="179" t="s">
        <v>163</v>
      </c>
      <c r="D60" s="180">
        <v>120</v>
      </c>
      <c r="E60" s="178" t="s">
        <v>164</v>
      </c>
      <c r="F60" s="169">
        <v>3000</v>
      </c>
      <c r="G60" s="169">
        <f>+F60*D60</f>
        <v>360000</v>
      </c>
    </row>
    <row r="61" spans="1:7">
      <c r="A61" s="194"/>
      <c r="B61" s="178" t="s">
        <v>165</v>
      </c>
      <c r="C61" s="179" t="s">
        <v>63</v>
      </c>
      <c r="D61" s="180">
        <v>50</v>
      </c>
      <c r="E61" s="178" t="s">
        <v>154</v>
      </c>
      <c r="F61" s="169">
        <v>650</v>
      </c>
      <c r="G61" s="169">
        <f>+F61*D61</f>
        <v>32500</v>
      </c>
    </row>
    <row r="62" spans="1:7">
      <c r="A62" s="156"/>
      <c r="B62" s="181" t="s">
        <v>34</v>
      </c>
      <c r="C62" s="182"/>
      <c r="D62" s="182"/>
      <c r="E62" s="182"/>
      <c r="F62" s="183"/>
      <c r="G62" s="184">
        <f>SUM(G58:G61)</f>
        <v>632500</v>
      </c>
    </row>
    <row r="63" spans="1:7">
      <c r="A63" s="156"/>
      <c r="B63" s="195"/>
      <c r="C63" s="195"/>
      <c r="D63" s="195"/>
      <c r="E63" s="195"/>
      <c r="F63" s="196"/>
      <c r="G63" s="196"/>
    </row>
    <row r="64" spans="1:7">
      <c r="A64" s="194"/>
      <c r="B64" s="175" t="s">
        <v>35</v>
      </c>
      <c r="C64" s="197"/>
      <c r="D64" s="197"/>
      <c r="E64" s="197"/>
      <c r="F64" s="197"/>
      <c r="G64" s="198">
        <f>G28+G33+G38+G54+G62</f>
        <v>4194800</v>
      </c>
    </row>
    <row r="65" spans="1:7">
      <c r="A65" s="194"/>
      <c r="B65" s="175" t="s">
        <v>36</v>
      </c>
      <c r="C65" s="197"/>
      <c r="D65" s="197"/>
      <c r="E65" s="197"/>
      <c r="F65" s="197"/>
      <c r="G65" s="198">
        <f>G64*0.05</f>
        <v>209740</v>
      </c>
    </row>
    <row r="66" spans="1:7">
      <c r="A66" s="194"/>
      <c r="B66" s="175" t="s">
        <v>37</v>
      </c>
      <c r="C66" s="197"/>
      <c r="D66" s="197"/>
      <c r="E66" s="197"/>
      <c r="F66" s="197"/>
      <c r="G66" s="198">
        <f>G65+G64</f>
        <v>4404540</v>
      </c>
    </row>
    <row r="67" spans="1:7">
      <c r="A67" s="194"/>
      <c r="B67" s="175" t="s">
        <v>38</v>
      </c>
      <c r="C67" s="197"/>
      <c r="D67" s="197"/>
      <c r="E67" s="197"/>
      <c r="F67" s="197"/>
      <c r="G67" s="198">
        <f>G12</f>
        <v>5331200</v>
      </c>
    </row>
    <row r="68" spans="1:7">
      <c r="A68" s="194"/>
      <c r="B68" s="175" t="s">
        <v>39</v>
      </c>
      <c r="C68" s="199"/>
      <c r="D68" s="199"/>
      <c r="E68" s="199"/>
      <c r="F68" s="199"/>
      <c r="G68" s="198">
        <f>G67-G66</f>
        <v>926660</v>
      </c>
    </row>
    <row r="69" spans="1:7">
      <c r="A69" s="194"/>
      <c r="B69" s="200" t="s">
        <v>166</v>
      </c>
      <c r="C69" s="201"/>
      <c r="D69" s="201"/>
      <c r="E69" s="201"/>
      <c r="F69" s="201"/>
      <c r="G69" s="202"/>
    </row>
    <row r="70" spans="1:7" ht="15.75" thickBot="1">
      <c r="A70" s="194"/>
      <c r="B70" s="203"/>
      <c r="C70" s="201"/>
      <c r="D70" s="201"/>
      <c r="E70" s="201"/>
      <c r="F70" s="201"/>
      <c r="G70" s="202"/>
    </row>
    <row r="71" spans="1:7">
      <c r="A71" s="194"/>
      <c r="B71" s="236" t="s">
        <v>167</v>
      </c>
      <c r="C71" s="204"/>
      <c r="D71" s="204"/>
      <c r="E71" s="204"/>
      <c r="F71" s="205"/>
      <c r="G71" s="202"/>
    </row>
    <row r="72" spans="1:7">
      <c r="A72" s="194"/>
      <c r="B72" s="206" t="s">
        <v>42</v>
      </c>
      <c r="C72" s="207"/>
      <c r="D72" s="207"/>
      <c r="E72" s="207"/>
      <c r="F72" s="208"/>
      <c r="G72" s="202"/>
    </row>
    <row r="73" spans="1:7">
      <c r="A73" s="194"/>
      <c r="B73" s="206" t="s">
        <v>43</v>
      </c>
      <c r="C73" s="207"/>
      <c r="D73" s="207"/>
      <c r="E73" s="207"/>
      <c r="F73" s="208"/>
      <c r="G73" s="202"/>
    </row>
    <row r="74" spans="1:7">
      <c r="A74" s="194"/>
      <c r="B74" s="206" t="s">
        <v>168</v>
      </c>
      <c r="C74" s="207"/>
      <c r="D74" s="207"/>
      <c r="E74" s="207"/>
      <c r="F74" s="208"/>
      <c r="G74" s="202"/>
    </row>
    <row r="75" spans="1:7">
      <c r="A75" s="194"/>
      <c r="B75" s="206" t="s">
        <v>45</v>
      </c>
      <c r="C75" s="207"/>
      <c r="D75" s="207"/>
      <c r="E75" s="207"/>
      <c r="F75" s="208"/>
      <c r="G75" s="202"/>
    </row>
    <row r="76" spans="1:7">
      <c r="A76" s="194"/>
      <c r="B76" s="206" t="s">
        <v>46</v>
      </c>
      <c r="C76" s="207"/>
      <c r="D76" s="207"/>
      <c r="E76" s="207"/>
      <c r="F76" s="208"/>
      <c r="G76" s="202"/>
    </row>
    <row r="77" spans="1:7">
      <c r="A77" s="194"/>
      <c r="B77" s="206" t="s">
        <v>47</v>
      </c>
      <c r="C77" s="207"/>
      <c r="D77" s="207"/>
      <c r="E77" s="207"/>
      <c r="F77" s="208"/>
      <c r="G77" s="202"/>
    </row>
    <row r="78" spans="1:7" ht="15.75" thickBot="1">
      <c r="A78" s="194"/>
      <c r="B78" s="209" t="s">
        <v>169</v>
      </c>
      <c r="C78" s="210"/>
      <c r="D78" s="210"/>
      <c r="E78" s="210"/>
      <c r="F78" s="211"/>
      <c r="G78" s="202"/>
    </row>
    <row r="79" spans="1:7">
      <c r="A79" s="194"/>
      <c r="B79" s="212"/>
      <c r="C79" s="207"/>
      <c r="D79" s="207"/>
      <c r="E79" s="207"/>
      <c r="F79" s="207"/>
      <c r="G79" s="202"/>
    </row>
    <row r="80" spans="1:7" ht="15.75" thickBot="1">
      <c r="A80" s="194"/>
      <c r="B80" s="945" t="s">
        <v>48</v>
      </c>
      <c r="C80" s="945"/>
      <c r="D80" s="213"/>
      <c r="E80" s="207"/>
      <c r="F80" s="207"/>
      <c r="G80" s="202"/>
    </row>
    <row r="81" spans="1:7">
      <c r="A81" s="194"/>
      <c r="B81" s="214" t="s">
        <v>33</v>
      </c>
      <c r="C81" s="215" t="s">
        <v>49</v>
      </c>
      <c r="D81" s="216" t="s">
        <v>50</v>
      </c>
      <c r="E81" s="207"/>
      <c r="F81" s="207"/>
      <c r="G81" s="202"/>
    </row>
    <row r="82" spans="1:7">
      <c r="A82" s="194"/>
      <c r="B82" s="217" t="s">
        <v>51</v>
      </c>
      <c r="C82" s="218">
        <f>+G28</f>
        <v>2390000</v>
      </c>
      <c r="D82" s="219">
        <f>(C82/C88)</f>
        <v>0.54262193100755129</v>
      </c>
      <c r="E82" s="207"/>
      <c r="F82" s="207"/>
      <c r="G82" s="202"/>
    </row>
    <row r="83" spans="1:7">
      <c r="A83" s="194"/>
      <c r="B83" s="217" t="s">
        <v>52</v>
      </c>
      <c r="C83" s="199">
        <v>0</v>
      </c>
      <c r="D83" s="219">
        <v>0</v>
      </c>
      <c r="E83" s="207"/>
      <c r="F83" s="207"/>
      <c r="G83" s="202"/>
    </row>
    <row r="84" spans="1:7">
      <c r="A84" s="194"/>
      <c r="B84" s="217" t="s">
        <v>53</v>
      </c>
      <c r="C84" s="218">
        <f>+G38</f>
        <v>0</v>
      </c>
      <c r="D84" s="219">
        <f>(C84/C88)</f>
        <v>0</v>
      </c>
      <c r="E84" s="207"/>
      <c r="F84" s="207"/>
      <c r="G84" s="202"/>
    </row>
    <row r="85" spans="1:7">
      <c r="A85" s="194"/>
      <c r="B85" s="217" t="s">
        <v>28</v>
      </c>
      <c r="C85" s="218">
        <f>+G54</f>
        <v>1172300</v>
      </c>
      <c r="D85" s="219">
        <f>(C85/C88)</f>
        <v>0.26615719235152818</v>
      </c>
      <c r="E85" s="207"/>
      <c r="F85" s="207"/>
      <c r="G85" s="202"/>
    </row>
    <row r="86" spans="1:7">
      <c r="A86" s="194"/>
      <c r="B86" s="217" t="s">
        <v>54</v>
      </c>
      <c r="C86" s="220">
        <f>+G62</f>
        <v>632500</v>
      </c>
      <c r="D86" s="219">
        <f>(C86/C88)</f>
        <v>0.14360182902187288</v>
      </c>
      <c r="E86" s="201"/>
      <c r="F86" s="201"/>
      <c r="G86" s="202"/>
    </row>
    <row r="87" spans="1:7">
      <c r="A87" s="194"/>
      <c r="B87" s="217" t="s">
        <v>55</v>
      </c>
      <c r="C87" s="220">
        <f>+G65</f>
        <v>209740</v>
      </c>
      <c r="D87" s="219">
        <f>(C87/C88)</f>
        <v>4.7619047619047616E-2</v>
      </c>
      <c r="E87" s="201"/>
      <c r="F87" s="201"/>
      <c r="G87" s="202"/>
    </row>
    <row r="88" spans="1:7" ht="15.75" thickBot="1">
      <c r="A88" s="194"/>
      <c r="B88" s="221" t="s">
        <v>56</v>
      </c>
      <c r="C88" s="222">
        <f>SUM(C82:C87)</f>
        <v>4404540</v>
      </c>
      <c r="D88" s="223">
        <f>SUM(D82:D87)</f>
        <v>1</v>
      </c>
      <c r="E88" s="201"/>
      <c r="F88" s="201"/>
      <c r="G88" s="202"/>
    </row>
    <row r="89" spans="1:7">
      <c r="A89" s="194"/>
      <c r="B89" s="203"/>
      <c r="C89" s="201"/>
      <c r="D89" s="201"/>
      <c r="E89" s="201"/>
      <c r="F89" s="201"/>
      <c r="G89" s="202"/>
    </row>
    <row r="90" spans="1:7">
      <c r="A90" s="194"/>
      <c r="B90" s="224"/>
      <c r="C90" s="201"/>
      <c r="D90" s="201"/>
      <c r="E90" s="201"/>
      <c r="F90" s="201"/>
      <c r="G90" s="202"/>
    </row>
    <row r="91" spans="1:7" ht="15.75" thickBot="1">
      <c r="A91" s="225"/>
      <c r="B91" s="226"/>
      <c r="C91" s="227" t="s">
        <v>170</v>
      </c>
      <c r="D91" s="228"/>
      <c r="E91" s="229"/>
      <c r="F91" s="230"/>
      <c r="G91" s="202"/>
    </row>
    <row r="92" spans="1:7">
      <c r="A92" s="194"/>
      <c r="B92" s="214" t="s">
        <v>171</v>
      </c>
      <c r="C92" s="231">
        <v>1300</v>
      </c>
      <c r="D92" s="231">
        <v>2000</v>
      </c>
      <c r="E92" s="232">
        <v>3000</v>
      </c>
      <c r="F92" s="201"/>
      <c r="G92" s="202"/>
    </row>
    <row r="93" spans="1:7" ht="15.75" thickBot="1">
      <c r="A93" s="194"/>
      <c r="B93" s="221" t="s">
        <v>172</v>
      </c>
      <c r="C93" s="222">
        <f>(G66/C92)</f>
        <v>3388.1076923076921</v>
      </c>
      <c r="D93" s="222">
        <f>(G66/D92)</f>
        <v>2202.27</v>
      </c>
      <c r="E93" s="233">
        <f>(G66/E92)</f>
        <v>1468.18</v>
      </c>
      <c r="F93" s="201"/>
      <c r="G93" s="202"/>
    </row>
    <row r="94" spans="1:7">
      <c r="A94" s="194"/>
      <c r="B94" s="234" t="s">
        <v>57</v>
      </c>
      <c r="C94" s="207"/>
      <c r="D94" s="207"/>
      <c r="E94" s="207"/>
      <c r="F94" s="207"/>
      <c r="G94" s="207"/>
    </row>
    <row r="95" spans="1:7">
      <c r="A95" s="235"/>
      <c r="B95" s="235"/>
      <c r="C95" s="235"/>
      <c r="D95" s="235"/>
      <c r="E95" s="235"/>
      <c r="F95" s="235"/>
      <c r="G95" s="235"/>
    </row>
    <row r="96" spans="1:7">
      <c r="A96" s="235"/>
      <c r="B96" s="235"/>
      <c r="C96" s="235"/>
      <c r="D96" s="235"/>
      <c r="E96" s="235"/>
      <c r="F96" s="235"/>
      <c r="G96" s="235"/>
    </row>
    <row r="97" spans="1:7">
      <c r="A97" s="235"/>
      <c r="B97" s="235"/>
      <c r="C97" s="235"/>
      <c r="D97" s="235"/>
      <c r="E97" s="235"/>
      <c r="F97" s="235"/>
      <c r="G97" s="235"/>
    </row>
    <row r="98" spans="1:7">
      <c r="A98" s="235"/>
      <c r="B98" s="235"/>
      <c r="C98" s="235"/>
      <c r="D98" s="235"/>
      <c r="E98" s="235"/>
      <c r="F98" s="235"/>
      <c r="G98" s="235"/>
    </row>
    <row r="99" spans="1:7">
      <c r="A99" s="235"/>
      <c r="B99" s="235"/>
      <c r="C99" s="235"/>
      <c r="D99" s="235"/>
      <c r="E99" s="235"/>
      <c r="F99" s="235"/>
      <c r="G99" s="235"/>
    </row>
    <row r="100" spans="1:7">
      <c r="A100" s="235"/>
      <c r="B100" s="235"/>
      <c r="C100" s="235"/>
      <c r="D100" s="235"/>
      <c r="E100" s="235"/>
      <c r="F100" s="235"/>
      <c r="G100" s="235"/>
    </row>
    <row r="101" spans="1:7">
      <c r="A101" s="235"/>
      <c r="B101" s="235"/>
      <c r="C101" s="235"/>
      <c r="D101" s="235"/>
      <c r="E101" s="235"/>
      <c r="F101" s="235"/>
      <c r="G101" s="235"/>
    </row>
    <row r="102" spans="1:7">
      <c r="A102" s="235"/>
      <c r="B102" s="235"/>
      <c r="C102" s="235"/>
      <c r="D102" s="235"/>
      <c r="E102" s="235"/>
      <c r="F102" s="235"/>
      <c r="G102" s="235"/>
    </row>
    <row r="103" spans="1:7">
      <c r="A103" s="235"/>
      <c r="B103" s="235"/>
      <c r="C103" s="235"/>
      <c r="D103" s="235"/>
      <c r="E103" s="235"/>
      <c r="F103" s="235"/>
      <c r="G103" s="235"/>
    </row>
    <row r="104" spans="1:7">
      <c r="A104" s="235"/>
      <c r="B104" s="235"/>
      <c r="C104" s="235"/>
      <c r="D104" s="235"/>
      <c r="E104" s="235"/>
      <c r="F104" s="235"/>
      <c r="G104" s="235"/>
    </row>
    <row r="105" spans="1:7">
      <c r="A105" s="235"/>
      <c r="B105" s="235"/>
      <c r="C105" s="235"/>
      <c r="D105" s="235"/>
      <c r="E105" s="235"/>
      <c r="F105" s="235"/>
      <c r="G105" s="235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selection activeCell="H14" sqref="H14"/>
    </sheetView>
  </sheetViews>
  <sheetFormatPr baseColWidth="10" defaultRowHeight="15"/>
  <cols>
    <col min="1" max="1" width="18.140625" customWidth="1"/>
    <col min="2" max="2" width="21.42578125" customWidth="1"/>
    <col min="6" max="6" width="21.42578125" customWidth="1"/>
  </cols>
  <sheetData>
    <row r="1" spans="1:6">
      <c r="A1" s="237"/>
      <c r="B1" s="238"/>
      <c r="C1" s="238"/>
      <c r="D1" s="238"/>
      <c r="E1" s="238"/>
      <c r="F1" s="238"/>
    </row>
    <row r="2" spans="1:6">
      <c r="A2" s="237"/>
      <c r="B2" s="238"/>
      <c r="C2" s="238"/>
      <c r="D2" s="238"/>
      <c r="E2" s="238"/>
      <c r="F2" s="238"/>
    </row>
    <row r="3" spans="1:6">
      <c r="A3" s="237"/>
      <c r="B3" s="238"/>
      <c r="C3" s="238"/>
      <c r="D3" s="238"/>
      <c r="E3" s="238"/>
      <c r="F3" s="238"/>
    </row>
    <row r="4" spans="1:6">
      <c r="A4" s="237"/>
      <c r="B4" s="238"/>
      <c r="C4" s="238"/>
      <c r="D4" s="238"/>
      <c r="E4" s="238"/>
      <c r="F4" s="238"/>
    </row>
    <row r="5" spans="1:6">
      <c r="A5" s="237"/>
      <c r="B5" s="238"/>
      <c r="C5" s="238"/>
      <c r="D5" s="238"/>
      <c r="E5" s="238"/>
      <c r="F5" s="238"/>
    </row>
    <row r="6" spans="1:6">
      <c r="A6" s="237"/>
      <c r="B6" s="238"/>
      <c r="C6" s="238"/>
      <c r="D6" s="238"/>
      <c r="E6" s="238"/>
      <c r="F6" s="238"/>
    </row>
    <row r="7" spans="1:6">
      <c r="A7" s="237"/>
      <c r="B7" s="238"/>
      <c r="C7" s="238"/>
      <c r="D7" s="238"/>
      <c r="E7" s="238"/>
      <c r="F7" s="238"/>
    </row>
    <row r="8" spans="1:6">
      <c r="A8" s="237"/>
      <c r="B8" s="238"/>
      <c r="C8" s="238"/>
      <c r="D8" s="238"/>
      <c r="E8" s="238"/>
      <c r="F8" s="238"/>
    </row>
    <row r="9" spans="1:6">
      <c r="A9" s="237"/>
      <c r="B9" s="238"/>
      <c r="C9" s="238"/>
      <c r="D9" s="238"/>
      <c r="E9" s="238"/>
      <c r="F9" s="238"/>
    </row>
    <row r="10" spans="1:6">
      <c r="A10" s="950" t="s">
        <v>173</v>
      </c>
      <c r="B10" s="951"/>
      <c r="C10" s="951"/>
      <c r="D10" s="951"/>
      <c r="E10" s="951"/>
      <c r="F10" s="951"/>
    </row>
    <row r="11" spans="1:6" ht="18.75">
      <c r="A11" s="239"/>
      <c r="B11" s="239"/>
      <c r="C11" s="239"/>
      <c r="D11" s="239"/>
      <c r="E11" s="239"/>
      <c r="F11" s="239"/>
    </row>
    <row r="12" spans="1:6">
      <c r="A12" s="240" t="s">
        <v>0</v>
      </c>
      <c r="B12" s="241" t="s">
        <v>174</v>
      </c>
      <c r="C12" s="242"/>
      <c r="D12" s="952" t="s">
        <v>175</v>
      </c>
      <c r="E12" s="952"/>
      <c r="F12" s="243">
        <v>12000</v>
      </c>
    </row>
    <row r="13" spans="1:6">
      <c r="A13" s="244" t="s">
        <v>1</v>
      </c>
      <c r="B13" s="241" t="s">
        <v>176</v>
      </c>
      <c r="C13" s="242"/>
      <c r="D13" s="949" t="s">
        <v>177</v>
      </c>
      <c r="E13" s="949"/>
      <c r="F13" s="245" t="s">
        <v>178</v>
      </c>
    </row>
    <row r="14" spans="1:6">
      <c r="A14" s="244" t="s">
        <v>179</v>
      </c>
      <c r="B14" s="241" t="s">
        <v>119</v>
      </c>
      <c r="C14" s="242"/>
      <c r="D14" s="949" t="s">
        <v>180</v>
      </c>
      <c r="E14" s="949"/>
      <c r="F14" s="246">
        <v>2173</v>
      </c>
    </row>
    <row r="15" spans="1:6">
      <c r="A15" s="244" t="s">
        <v>181</v>
      </c>
      <c r="B15" s="241" t="s">
        <v>121</v>
      </c>
      <c r="C15" s="242"/>
      <c r="D15" s="949" t="s">
        <v>182</v>
      </c>
      <c r="E15" s="949"/>
      <c r="F15" s="247">
        <f>+F12*F14</f>
        <v>26076000</v>
      </c>
    </row>
    <row r="16" spans="1:6">
      <c r="A16" s="244" t="s">
        <v>183</v>
      </c>
      <c r="B16" s="241" t="s">
        <v>184</v>
      </c>
      <c r="C16" s="242"/>
      <c r="D16" s="949" t="s">
        <v>185</v>
      </c>
      <c r="E16" s="949"/>
      <c r="F16" s="248" t="s">
        <v>186</v>
      </c>
    </row>
    <row r="17" spans="1:6">
      <c r="A17" s="244" t="s">
        <v>8</v>
      </c>
      <c r="B17" s="241" t="s">
        <v>187</v>
      </c>
      <c r="C17" s="242"/>
      <c r="D17" s="949" t="s">
        <v>9</v>
      </c>
      <c r="E17" s="949"/>
      <c r="F17" s="248" t="s">
        <v>188</v>
      </c>
    </row>
    <row r="18" spans="1:6" ht="24">
      <c r="A18" s="244" t="s">
        <v>10</v>
      </c>
      <c r="B18" s="249">
        <v>44593</v>
      </c>
      <c r="C18" s="242"/>
      <c r="D18" s="953" t="s">
        <v>11</v>
      </c>
      <c r="E18" s="953"/>
      <c r="F18" s="250" t="s">
        <v>189</v>
      </c>
    </row>
    <row r="19" spans="1:6">
      <c r="A19" s="251"/>
      <c r="B19" s="252"/>
      <c r="C19" s="242"/>
      <c r="D19" s="242"/>
      <c r="E19" s="242"/>
      <c r="F19" s="253"/>
    </row>
    <row r="20" spans="1:6">
      <c r="A20" s="954" t="s">
        <v>190</v>
      </c>
      <c r="B20" s="954"/>
      <c r="C20" s="954"/>
      <c r="D20" s="954"/>
      <c r="E20" s="954"/>
      <c r="F20" s="954"/>
    </row>
    <row r="21" spans="1:6">
      <c r="A21" s="242"/>
      <c r="B21" s="254"/>
      <c r="C21" s="254"/>
      <c r="D21" s="254"/>
      <c r="E21" s="242"/>
      <c r="F21" s="242"/>
    </row>
    <row r="22" spans="1:6">
      <c r="A22" s="255" t="s">
        <v>13</v>
      </c>
      <c r="B22" s="256"/>
      <c r="C22" s="256"/>
      <c r="D22" s="256"/>
      <c r="E22" s="256"/>
      <c r="F22" s="256"/>
    </row>
    <row r="23" spans="1:6" ht="24">
      <c r="A23" s="257" t="s">
        <v>14</v>
      </c>
      <c r="B23" s="257" t="s">
        <v>15</v>
      </c>
      <c r="C23" s="257" t="s">
        <v>16</v>
      </c>
      <c r="D23" s="257" t="s">
        <v>191</v>
      </c>
      <c r="E23" s="257" t="s">
        <v>18</v>
      </c>
      <c r="F23" s="257" t="s">
        <v>19</v>
      </c>
    </row>
    <row r="24" spans="1:6" ht="24.75">
      <c r="A24" s="258" t="s">
        <v>192</v>
      </c>
      <c r="B24" s="259" t="s">
        <v>20</v>
      </c>
      <c r="C24" s="260">
        <v>2</v>
      </c>
      <c r="D24" s="260" t="s">
        <v>193</v>
      </c>
      <c r="E24" s="261">
        <v>20000</v>
      </c>
      <c r="F24" s="261">
        <f t="shared" ref="F24:F31" si="0">+C24*E24</f>
        <v>40000</v>
      </c>
    </row>
    <row r="25" spans="1:6">
      <c r="A25" s="243" t="s">
        <v>194</v>
      </c>
      <c r="B25" s="259" t="s">
        <v>20</v>
      </c>
      <c r="C25" s="260">
        <v>6</v>
      </c>
      <c r="D25" s="260" t="s">
        <v>195</v>
      </c>
      <c r="E25" s="261">
        <v>20000</v>
      </c>
      <c r="F25" s="261">
        <f t="shared" si="0"/>
        <v>120000</v>
      </c>
    </row>
    <row r="26" spans="1:6">
      <c r="A26" s="243" t="s">
        <v>196</v>
      </c>
      <c r="B26" s="259" t="s">
        <v>20</v>
      </c>
      <c r="C26" s="260">
        <v>45</v>
      </c>
      <c r="D26" s="260" t="s">
        <v>197</v>
      </c>
      <c r="E26" s="261">
        <v>20000</v>
      </c>
      <c r="F26" s="261">
        <f t="shared" si="0"/>
        <v>900000</v>
      </c>
    </row>
    <row r="27" spans="1:6">
      <c r="A27" s="243" t="s">
        <v>198</v>
      </c>
      <c r="B27" s="259" t="s">
        <v>20</v>
      </c>
      <c r="C27" s="260">
        <v>12</v>
      </c>
      <c r="D27" s="260" t="s">
        <v>199</v>
      </c>
      <c r="E27" s="261">
        <v>20000</v>
      </c>
      <c r="F27" s="261">
        <f t="shared" si="0"/>
        <v>240000</v>
      </c>
    </row>
    <row r="28" spans="1:6">
      <c r="A28" s="243" t="s">
        <v>111</v>
      </c>
      <c r="B28" s="259" t="s">
        <v>20</v>
      </c>
      <c r="C28" s="260">
        <v>6</v>
      </c>
      <c r="D28" s="260" t="s">
        <v>200</v>
      </c>
      <c r="E28" s="261">
        <v>20000</v>
      </c>
      <c r="F28" s="261">
        <f t="shared" si="0"/>
        <v>120000</v>
      </c>
    </row>
    <row r="29" spans="1:6">
      <c r="A29" s="243" t="s">
        <v>201</v>
      </c>
      <c r="B29" s="259" t="s">
        <v>20</v>
      </c>
      <c r="C29" s="260">
        <v>8</v>
      </c>
      <c r="D29" s="260" t="s">
        <v>200</v>
      </c>
      <c r="E29" s="261">
        <v>20000</v>
      </c>
      <c r="F29" s="261">
        <f t="shared" si="0"/>
        <v>160000</v>
      </c>
    </row>
    <row r="30" spans="1:6">
      <c r="A30" s="243" t="s">
        <v>202</v>
      </c>
      <c r="B30" s="259" t="s">
        <v>20</v>
      </c>
      <c r="C30" s="260">
        <v>330</v>
      </c>
      <c r="D30" s="260" t="s">
        <v>203</v>
      </c>
      <c r="E30" s="261">
        <v>20000</v>
      </c>
      <c r="F30" s="261">
        <f t="shared" si="0"/>
        <v>6600000</v>
      </c>
    </row>
    <row r="31" spans="1:6">
      <c r="A31" s="243" t="s">
        <v>204</v>
      </c>
      <c r="B31" s="259" t="s">
        <v>20</v>
      </c>
      <c r="C31" s="260">
        <v>72</v>
      </c>
      <c r="D31" s="260" t="s">
        <v>203</v>
      </c>
      <c r="E31" s="261">
        <v>20000</v>
      </c>
      <c r="F31" s="261">
        <f t="shared" si="0"/>
        <v>1440000</v>
      </c>
    </row>
    <row r="32" spans="1:6">
      <c r="A32" s="262" t="s">
        <v>21</v>
      </c>
      <c r="B32" s="263"/>
      <c r="C32" s="263"/>
      <c r="D32" s="263"/>
      <c r="E32" s="262"/>
      <c r="F32" s="264">
        <f>SUM(F24:F31)</f>
        <v>9620000</v>
      </c>
    </row>
    <row r="33" spans="1:6">
      <c r="A33" s="242"/>
      <c r="B33" s="242"/>
      <c r="C33" s="242"/>
      <c r="D33" s="242"/>
      <c r="E33" s="265"/>
      <c r="F33" s="265"/>
    </row>
    <row r="34" spans="1:6">
      <c r="A34" s="266" t="s">
        <v>22</v>
      </c>
      <c r="B34" s="267"/>
      <c r="C34" s="267"/>
      <c r="D34" s="267"/>
      <c r="E34" s="256"/>
      <c r="F34" s="256"/>
    </row>
    <row r="35" spans="1:6" ht="24">
      <c r="A35" s="268" t="s">
        <v>14</v>
      </c>
      <c r="B35" s="257" t="s">
        <v>15</v>
      </c>
      <c r="C35" s="257" t="s">
        <v>16</v>
      </c>
      <c r="D35" s="257" t="s">
        <v>191</v>
      </c>
      <c r="E35" s="257" t="s">
        <v>18</v>
      </c>
      <c r="F35" s="268" t="s">
        <v>19</v>
      </c>
    </row>
    <row r="36" spans="1:6">
      <c r="A36" s="269"/>
      <c r="B36" s="270"/>
      <c r="C36" s="270"/>
      <c r="D36" s="270"/>
      <c r="E36" s="269"/>
      <c r="F36" s="269"/>
    </row>
    <row r="37" spans="1:6">
      <c r="A37" s="262" t="s">
        <v>23</v>
      </c>
      <c r="B37" s="263"/>
      <c r="C37" s="263"/>
      <c r="D37" s="263"/>
      <c r="E37" s="262"/>
      <c r="F37" s="262">
        <v>0</v>
      </c>
    </row>
    <row r="38" spans="1:6">
      <c r="A38" s="242"/>
      <c r="B38" s="242"/>
      <c r="C38" s="242"/>
      <c r="D38" s="242"/>
      <c r="E38" s="265"/>
      <c r="F38" s="265"/>
    </row>
    <row r="39" spans="1:6">
      <c r="A39" s="255" t="s">
        <v>24</v>
      </c>
      <c r="B39" s="267"/>
      <c r="C39" s="267"/>
      <c r="D39" s="267"/>
      <c r="E39" s="256"/>
      <c r="F39" s="256"/>
    </row>
    <row r="40" spans="1:6" ht="24">
      <c r="A40" s="268" t="s">
        <v>14</v>
      </c>
      <c r="B40" s="268" t="s">
        <v>15</v>
      </c>
      <c r="C40" s="268" t="s">
        <v>16</v>
      </c>
      <c r="D40" s="257" t="s">
        <v>191</v>
      </c>
      <c r="E40" s="257" t="s">
        <v>18</v>
      </c>
      <c r="F40" s="268" t="s">
        <v>19</v>
      </c>
    </row>
    <row r="41" spans="1:6">
      <c r="A41" s="271" t="s">
        <v>26</v>
      </c>
      <c r="B41" s="272"/>
      <c r="C41" s="272"/>
      <c r="D41" s="272"/>
      <c r="E41" s="273"/>
      <c r="F41" s="274">
        <f>SUM(F36:F40)</f>
        <v>0</v>
      </c>
    </row>
    <row r="42" spans="1:6">
      <c r="A42" s="242"/>
      <c r="B42" s="275"/>
      <c r="C42" s="275"/>
      <c r="D42" s="275"/>
      <c r="E42" s="276"/>
      <c r="F42" s="276"/>
    </row>
    <row r="43" spans="1:6">
      <c r="A43" s="255" t="s">
        <v>27</v>
      </c>
      <c r="B43" s="267"/>
      <c r="C43" s="267"/>
      <c r="D43" s="267"/>
      <c r="E43" s="256"/>
      <c r="F43" s="256"/>
    </row>
    <row r="44" spans="1:6" ht="24">
      <c r="A44" s="257" t="s">
        <v>28</v>
      </c>
      <c r="B44" s="257" t="s">
        <v>15</v>
      </c>
      <c r="C44" s="257" t="s">
        <v>205</v>
      </c>
      <c r="D44" s="257" t="s">
        <v>191</v>
      </c>
      <c r="E44" s="257" t="s">
        <v>18</v>
      </c>
      <c r="F44" s="257" t="s">
        <v>19</v>
      </c>
    </row>
    <row r="45" spans="1:6">
      <c r="A45" s="277" t="s">
        <v>206</v>
      </c>
      <c r="B45" s="278"/>
      <c r="C45" s="278"/>
      <c r="D45" s="278"/>
      <c r="E45" s="279"/>
      <c r="F45" s="278"/>
    </row>
    <row r="46" spans="1:6">
      <c r="A46" s="280" t="s">
        <v>207</v>
      </c>
      <c r="B46" s="281" t="s">
        <v>63</v>
      </c>
      <c r="C46" s="281">
        <v>180</v>
      </c>
      <c r="D46" s="281" t="s">
        <v>208</v>
      </c>
      <c r="E46" s="282">
        <v>1000</v>
      </c>
      <c r="F46" s="283">
        <f t="shared" ref="F46:F52" si="1">+C46*E46</f>
        <v>180000</v>
      </c>
    </row>
    <row r="47" spans="1:6">
      <c r="A47" s="280" t="s">
        <v>209</v>
      </c>
      <c r="B47" s="281" t="s">
        <v>63</v>
      </c>
      <c r="C47" s="281">
        <v>150</v>
      </c>
      <c r="D47" s="281" t="s">
        <v>208</v>
      </c>
      <c r="E47" s="282">
        <v>594</v>
      </c>
      <c r="F47" s="283">
        <f t="shared" si="1"/>
        <v>89100</v>
      </c>
    </row>
    <row r="48" spans="1:6">
      <c r="A48" s="280" t="s">
        <v>210</v>
      </c>
      <c r="B48" s="281" t="s">
        <v>63</v>
      </c>
      <c r="C48" s="281">
        <v>76</v>
      </c>
      <c r="D48" s="281" t="s">
        <v>208</v>
      </c>
      <c r="E48" s="282">
        <v>1234</v>
      </c>
      <c r="F48" s="283">
        <f t="shared" si="1"/>
        <v>93784</v>
      </c>
    </row>
    <row r="49" spans="1:6">
      <c r="A49" s="280" t="s">
        <v>211</v>
      </c>
      <c r="B49" s="281" t="s">
        <v>63</v>
      </c>
      <c r="C49" s="281">
        <v>252</v>
      </c>
      <c r="D49" s="281" t="s">
        <v>208</v>
      </c>
      <c r="E49" s="282">
        <v>1901.6</v>
      </c>
      <c r="F49" s="283">
        <f t="shared" si="1"/>
        <v>479203.19999999995</v>
      </c>
    </row>
    <row r="50" spans="1:6">
      <c r="A50" s="280" t="s">
        <v>212</v>
      </c>
      <c r="B50" s="281" t="s">
        <v>63</v>
      </c>
      <c r="C50" s="281">
        <v>50</v>
      </c>
      <c r="D50" s="281" t="s">
        <v>208</v>
      </c>
      <c r="E50" s="282">
        <v>645</v>
      </c>
      <c r="F50" s="283">
        <f t="shared" si="1"/>
        <v>32250</v>
      </c>
    </row>
    <row r="51" spans="1:6">
      <c r="A51" s="280" t="s">
        <v>213</v>
      </c>
      <c r="B51" s="281" t="s">
        <v>63</v>
      </c>
      <c r="C51" s="281">
        <v>40</v>
      </c>
      <c r="D51" s="281" t="s">
        <v>208</v>
      </c>
      <c r="E51" s="282">
        <v>4000</v>
      </c>
      <c r="F51" s="283">
        <f t="shared" si="1"/>
        <v>160000</v>
      </c>
    </row>
    <row r="52" spans="1:6">
      <c r="A52" s="280" t="s">
        <v>214</v>
      </c>
      <c r="B52" s="281" t="s">
        <v>63</v>
      </c>
      <c r="C52" s="281">
        <v>67</v>
      </c>
      <c r="D52" s="281" t="s">
        <v>208</v>
      </c>
      <c r="E52" s="282">
        <v>792</v>
      </c>
      <c r="F52" s="283">
        <f t="shared" si="1"/>
        <v>53064</v>
      </c>
    </row>
    <row r="53" spans="1:6">
      <c r="A53" s="277" t="s">
        <v>215</v>
      </c>
      <c r="B53" s="278"/>
      <c r="C53" s="278"/>
      <c r="D53" s="278"/>
      <c r="E53" s="279"/>
      <c r="F53" s="278"/>
    </row>
    <row r="54" spans="1:6">
      <c r="A54" s="280" t="s">
        <v>216</v>
      </c>
      <c r="B54" s="281" t="s">
        <v>63</v>
      </c>
      <c r="C54" s="281">
        <v>2</v>
      </c>
      <c r="D54" s="281" t="s">
        <v>217</v>
      </c>
      <c r="E54" s="282">
        <v>8501</v>
      </c>
      <c r="F54" s="283">
        <f t="shared" ref="F54:F58" si="2">+C54*E54</f>
        <v>17002</v>
      </c>
    </row>
    <row r="55" spans="1:6">
      <c r="A55" s="284" t="s">
        <v>218</v>
      </c>
      <c r="B55" s="281" t="s">
        <v>63</v>
      </c>
      <c r="C55" s="281">
        <v>5</v>
      </c>
      <c r="D55" s="281" t="s">
        <v>219</v>
      </c>
      <c r="E55" s="282">
        <v>5096</v>
      </c>
      <c r="F55" s="283">
        <f t="shared" si="2"/>
        <v>25480</v>
      </c>
    </row>
    <row r="56" spans="1:6">
      <c r="A56" s="284" t="s">
        <v>220</v>
      </c>
      <c r="B56" s="281" t="s">
        <v>63</v>
      </c>
      <c r="C56" s="281">
        <v>1</v>
      </c>
      <c r="D56" s="281" t="s">
        <v>221</v>
      </c>
      <c r="E56" s="282">
        <v>140070</v>
      </c>
      <c r="F56" s="283">
        <f t="shared" si="2"/>
        <v>140070</v>
      </c>
    </row>
    <row r="57" spans="1:6">
      <c r="A57" s="284" t="s">
        <v>222</v>
      </c>
      <c r="B57" s="281" t="s">
        <v>63</v>
      </c>
      <c r="C57" s="281">
        <v>1</v>
      </c>
      <c r="D57" s="281" t="s">
        <v>221</v>
      </c>
      <c r="E57" s="282">
        <v>109367</v>
      </c>
      <c r="F57" s="283">
        <f t="shared" si="2"/>
        <v>109367</v>
      </c>
    </row>
    <row r="58" spans="1:6">
      <c r="A58" s="280" t="s">
        <v>223</v>
      </c>
      <c r="B58" s="281" t="s">
        <v>63</v>
      </c>
      <c r="C58" s="281">
        <v>1</v>
      </c>
      <c r="D58" s="281" t="s">
        <v>224</v>
      </c>
      <c r="E58" s="282">
        <v>112145</v>
      </c>
      <c r="F58" s="283">
        <f t="shared" si="2"/>
        <v>112145</v>
      </c>
    </row>
    <row r="59" spans="1:6">
      <c r="A59" s="285" t="s">
        <v>225</v>
      </c>
      <c r="B59" s="281"/>
      <c r="C59" s="281"/>
      <c r="D59" s="281"/>
      <c r="E59" s="281"/>
      <c r="F59" s="283"/>
    </row>
    <row r="60" spans="1:6">
      <c r="A60" s="284" t="s">
        <v>226</v>
      </c>
      <c r="B60" s="281" t="s">
        <v>103</v>
      </c>
      <c r="C60" s="281">
        <v>5</v>
      </c>
      <c r="D60" s="281" t="s">
        <v>227</v>
      </c>
      <c r="E60" s="281">
        <v>9910</v>
      </c>
      <c r="F60" s="283">
        <f>+C60*E60</f>
        <v>49550</v>
      </c>
    </row>
    <row r="61" spans="1:6">
      <c r="A61" s="280" t="s">
        <v>228</v>
      </c>
      <c r="B61" s="281" t="s">
        <v>103</v>
      </c>
      <c r="C61" s="281">
        <v>5</v>
      </c>
      <c r="D61" s="281" t="s">
        <v>208</v>
      </c>
      <c r="E61" s="282">
        <v>7784</v>
      </c>
      <c r="F61" s="283">
        <f>+C61*E61</f>
        <v>38920</v>
      </c>
    </row>
    <row r="62" spans="1:6">
      <c r="A62" s="280" t="s">
        <v>229</v>
      </c>
      <c r="B62" s="281" t="s">
        <v>103</v>
      </c>
      <c r="C62" s="281">
        <v>5</v>
      </c>
      <c r="D62" s="281" t="s">
        <v>230</v>
      </c>
      <c r="E62" s="281">
        <v>8678</v>
      </c>
      <c r="F62" s="283">
        <f>+C62*E62</f>
        <v>43390</v>
      </c>
    </row>
    <row r="63" spans="1:6">
      <c r="A63" s="280" t="s">
        <v>231</v>
      </c>
      <c r="B63" s="281" t="s">
        <v>103</v>
      </c>
      <c r="C63" s="281">
        <v>4</v>
      </c>
      <c r="D63" s="281" t="s">
        <v>232</v>
      </c>
      <c r="E63" s="281">
        <v>12756</v>
      </c>
      <c r="F63" s="283">
        <f>+C63*E63</f>
        <v>51024</v>
      </c>
    </row>
    <row r="64" spans="1:6">
      <c r="A64" s="277" t="s">
        <v>233</v>
      </c>
      <c r="B64" s="278"/>
      <c r="C64" s="278"/>
      <c r="D64" s="278"/>
      <c r="E64" s="279"/>
      <c r="F64" s="278"/>
    </row>
    <row r="65" spans="1:6">
      <c r="A65" s="280" t="s">
        <v>234</v>
      </c>
      <c r="B65" s="281" t="s">
        <v>103</v>
      </c>
      <c r="C65" s="281">
        <v>10</v>
      </c>
      <c r="D65" s="281" t="s">
        <v>235</v>
      </c>
      <c r="E65" s="281">
        <v>17000</v>
      </c>
      <c r="F65" s="283">
        <f>+C65*E65</f>
        <v>170000</v>
      </c>
    </row>
    <row r="66" spans="1:6">
      <c r="A66" s="280" t="s">
        <v>236</v>
      </c>
      <c r="B66" s="281" t="s">
        <v>103</v>
      </c>
      <c r="C66" s="281">
        <v>2</v>
      </c>
      <c r="D66" s="281" t="s">
        <v>237</v>
      </c>
      <c r="E66" s="281">
        <v>7422</v>
      </c>
      <c r="F66" s="283">
        <f>+C66*E66</f>
        <v>14844</v>
      </c>
    </row>
    <row r="67" spans="1:6">
      <c r="A67" s="280" t="s">
        <v>238</v>
      </c>
      <c r="B67" s="281" t="s">
        <v>103</v>
      </c>
      <c r="C67" s="281">
        <v>2</v>
      </c>
      <c r="D67" s="281" t="s">
        <v>239</v>
      </c>
      <c r="E67" s="281">
        <v>16100</v>
      </c>
      <c r="F67" s="283">
        <f>+C67*E67</f>
        <v>32200</v>
      </c>
    </row>
    <row r="68" spans="1:6">
      <c r="A68" s="280" t="s">
        <v>240</v>
      </c>
      <c r="B68" s="281" t="s">
        <v>103</v>
      </c>
      <c r="C68" s="281">
        <v>5</v>
      </c>
      <c r="D68" s="281" t="s">
        <v>241</v>
      </c>
      <c r="E68" s="281">
        <v>8254</v>
      </c>
      <c r="F68" s="283">
        <f>+C68*E68</f>
        <v>41270</v>
      </c>
    </row>
    <row r="69" spans="1:6">
      <c r="A69" s="280" t="s">
        <v>242</v>
      </c>
      <c r="B69" s="281" t="s">
        <v>103</v>
      </c>
      <c r="C69" s="281">
        <v>2</v>
      </c>
      <c r="D69" s="281" t="s">
        <v>243</v>
      </c>
      <c r="E69" s="281">
        <v>24150</v>
      </c>
      <c r="F69" s="283">
        <f>+C69*E69</f>
        <v>48300</v>
      </c>
    </row>
    <row r="70" spans="1:6">
      <c r="A70" s="277" t="s">
        <v>244</v>
      </c>
      <c r="B70" s="278"/>
      <c r="C70" s="278"/>
      <c r="D70" s="278"/>
      <c r="E70" s="279"/>
      <c r="F70" s="278"/>
    </row>
    <row r="71" spans="1:6">
      <c r="A71" s="286" t="s">
        <v>245</v>
      </c>
      <c r="B71" s="287" t="s">
        <v>63</v>
      </c>
      <c r="C71" s="287">
        <v>0.3</v>
      </c>
      <c r="D71" s="287" t="s">
        <v>246</v>
      </c>
      <c r="E71" s="282">
        <v>214669</v>
      </c>
      <c r="F71" s="283">
        <f>+C71*E71</f>
        <v>64400.7</v>
      </c>
    </row>
    <row r="72" spans="1:6">
      <c r="A72" s="280" t="s">
        <v>247</v>
      </c>
      <c r="B72" s="281" t="s">
        <v>103</v>
      </c>
      <c r="C72" s="288">
        <v>1</v>
      </c>
      <c r="D72" s="281" t="s">
        <v>248</v>
      </c>
      <c r="E72" s="282">
        <v>98387</v>
      </c>
      <c r="F72" s="283">
        <f>+C72*E72</f>
        <v>98387</v>
      </c>
    </row>
    <row r="73" spans="1:6">
      <c r="A73" s="280" t="s">
        <v>249</v>
      </c>
      <c r="B73" s="281" t="s">
        <v>63</v>
      </c>
      <c r="C73" s="281">
        <v>1</v>
      </c>
      <c r="D73" s="281" t="s">
        <v>246</v>
      </c>
      <c r="E73" s="282">
        <v>50981</v>
      </c>
      <c r="F73" s="283">
        <f>+C73*E73</f>
        <v>50981</v>
      </c>
    </row>
    <row r="74" spans="1:6">
      <c r="A74" s="262" t="s">
        <v>31</v>
      </c>
      <c r="B74" s="263"/>
      <c r="C74" s="263"/>
      <c r="D74" s="263"/>
      <c r="E74" s="263"/>
      <c r="F74" s="289">
        <f>SUM(F45:F73)</f>
        <v>2194731.9</v>
      </c>
    </row>
    <row r="75" spans="1:6">
      <c r="A75" s="242"/>
      <c r="B75" s="242"/>
      <c r="C75" s="242"/>
      <c r="D75" s="242"/>
      <c r="E75" s="290"/>
      <c r="F75" s="265"/>
    </row>
    <row r="76" spans="1:6">
      <c r="A76" s="255" t="s">
        <v>32</v>
      </c>
      <c r="B76" s="267"/>
      <c r="C76" s="267"/>
      <c r="D76" s="267"/>
      <c r="E76" s="267"/>
      <c r="F76" s="256"/>
    </row>
    <row r="77" spans="1:6" ht="24">
      <c r="A77" s="268" t="s">
        <v>33</v>
      </c>
      <c r="B77" s="257" t="s">
        <v>15</v>
      </c>
      <c r="C77" s="257" t="s">
        <v>205</v>
      </c>
      <c r="D77" s="257" t="s">
        <v>191</v>
      </c>
      <c r="E77" s="257" t="s">
        <v>18</v>
      </c>
      <c r="F77" s="268" t="s">
        <v>19</v>
      </c>
    </row>
    <row r="78" spans="1:6">
      <c r="A78" s="291" t="s">
        <v>250</v>
      </c>
      <c r="B78" s="260" t="s">
        <v>251</v>
      </c>
      <c r="C78" s="260">
        <v>1</v>
      </c>
      <c r="D78" s="260" t="s">
        <v>197</v>
      </c>
      <c r="E78" s="260">
        <v>8000</v>
      </c>
      <c r="F78" s="292">
        <f t="shared" ref="F78:F83" si="3">+C78*E78</f>
        <v>8000</v>
      </c>
    </row>
    <row r="79" spans="1:6">
      <c r="A79" s="291" t="s">
        <v>252</v>
      </c>
      <c r="B79" s="260" t="s">
        <v>253</v>
      </c>
      <c r="C79" s="260">
        <v>1</v>
      </c>
      <c r="D79" s="260" t="s">
        <v>254</v>
      </c>
      <c r="E79" s="260">
        <v>1200000</v>
      </c>
      <c r="F79" s="292">
        <f t="shared" si="3"/>
        <v>1200000</v>
      </c>
    </row>
    <row r="80" spans="1:6">
      <c r="A80" s="291" t="s">
        <v>255</v>
      </c>
      <c r="B80" s="260" t="s">
        <v>256</v>
      </c>
      <c r="C80" s="260">
        <v>2200</v>
      </c>
      <c r="D80" s="260" t="s">
        <v>254</v>
      </c>
      <c r="E80" s="260">
        <v>148</v>
      </c>
      <c r="F80" s="292">
        <f t="shared" si="3"/>
        <v>325600</v>
      </c>
    </row>
    <row r="81" spans="1:6">
      <c r="A81" s="291" t="s">
        <v>257</v>
      </c>
      <c r="B81" s="260" t="s">
        <v>258</v>
      </c>
      <c r="C81" s="260">
        <v>1</v>
      </c>
      <c r="D81" s="260" t="s">
        <v>203</v>
      </c>
      <c r="E81" s="260">
        <v>150000</v>
      </c>
      <c r="F81" s="292">
        <f t="shared" si="3"/>
        <v>150000</v>
      </c>
    </row>
    <row r="82" spans="1:6">
      <c r="A82" s="291" t="s">
        <v>259</v>
      </c>
      <c r="B82" s="260" t="s">
        <v>258</v>
      </c>
      <c r="C82" s="260">
        <v>1</v>
      </c>
      <c r="D82" s="260" t="s">
        <v>203</v>
      </c>
      <c r="E82" s="260">
        <v>80000</v>
      </c>
      <c r="F82" s="292">
        <f t="shared" si="3"/>
        <v>80000</v>
      </c>
    </row>
    <row r="83" spans="1:6">
      <c r="A83" s="291" t="s">
        <v>260</v>
      </c>
      <c r="B83" s="260" t="s">
        <v>261</v>
      </c>
      <c r="C83" s="260">
        <v>20</v>
      </c>
      <c r="D83" s="260" t="s">
        <v>203</v>
      </c>
      <c r="E83" s="260">
        <v>10000</v>
      </c>
      <c r="F83" s="292">
        <f t="shared" si="3"/>
        <v>200000</v>
      </c>
    </row>
    <row r="84" spans="1:6">
      <c r="A84" s="293" t="s">
        <v>34</v>
      </c>
      <c r="B84" s="294"/>
      <c r="C84" s="294"/>
      <c r="D84" s="294"/>
      <c r="E84" s="294"/>
      <c r="F84" s="295">
        <f>SUM(F78:F83)</f>
        <v>1963600</v>
      </c>
    </row>
    <row r="85" spans="1:6">
      <c r="A85" s="242"/>
      <c r="B85" s="242"/>
      <c r="C85" s="242"/>
      <c r="D85" s="242"/>
      <c r="E85" s="290"/>
      <c r="F85" s="265"/>
    </row>
    <row r="86" spans="1:6">
      <c r="A86" s="296" t="s">
        <v>35</v>
      </c>
      <c r="B86" s="297"/>
      <c r="C86" s="297"/>
      <c r="D86" s="297"/>
      <c r="E86" s="298"/>
      <c r="F86" s="299">
        <f>+F32+F37+F41+F74+F84</f>
        <v>13778331.9</v>
      </c>
    </row>
    <row r="87" spans="1:6">
      <c r="A87" s="300" t="s">
        <v>36</v>
      </c>
      <c r="B87" s="301"/>
      <c r="C87" s="301"/>
      <c r="D87" s="301"/>
      <c r="E87" s="302"/>
      <c r="F87" s="303">
        <f>+F86*0.05</f>
        <v>688916.59500000009</v>
      </c>
    </row>
    <row r="88" spans="1:6">
      <c r="A88" s="304" t="s">
        <v>37</v>
      </c>
      <c r="B88" s="304"/>
      <c r="C88" s="304"/>
      <c r="D88" s="304"/>
      <c r="E88" s="305"/>
      <c r="F88" s="306">
        <f>SUM(F86:F87)</f>
        <v>14467248.495000001</v>
      </c>
    </row>
    <row r="89" spans="1:6">
      <c r="A89" s="300" t="s">
        <v>38</v>
      </c>
      <c r="B89" s="301"/>
      <c r="C89" s="301"/>
      <c r="D89" s="301"/>
      <c r="E89" s="302"/>
      <c r="F89" s="303">
        <f>F12*F14</f>
        <v>26076000</v>
      </c>
    </row>
    <row r="90" spans="1:6">
      <c r="A90" s="304" t="s">
        <v>39</v>
      </c>
      <c r="B90" s="304"/>
      <c r="C90" s="304"/>
      <c r="D90" s="304"/>
      <c r="E90" s="305"/>
      <c r="F90" s="306">
        <f>F89-F88</f>
        <v>11608751.504999999</v>
      </c>
    </row>
    <row r="91" spans="1:6">
      <c r="A91" s="307" t="s">
        <v>262</v>
      </c>
      <c r="B91" s="308"/>
      <c r="C91" s="308"/>
      <c r="D91" s="308"/>
      <c r="E91" s="309"/>
      <c r="F91" s="310"/>
    </row>
    <row r="92" spans="1:6">
      <c r="A92" s="307"/>
      <c r="B92" s="308"/>
      <c r="C92" s="308"/>
      <c r="D92" s="308"/>
      <c r="E92" s="309"/>
      <c r="F92" s="310"/>
    </row>
    <row r="93" spans="1:6" ht="15.75" thickBot="1">
      <c r="A93" s="238"/>
      <c r="B93" s="308"/>
      <c r="C93" s="308"/>
      <c r="D93" s="308"/>
      <c r="E93" s="309"/>
      <c r="F93" s="310"/>
    </row>
    <row r="94" spans="1:6" ht="18.75">
      <c r="A94" s="311" t="s">
        <v>41</v>
      </c>
      <c r="B94" s="312"/>
      <c r="C94" s="312"/>
      <c r="D94" s="312"/>
      <c r="E94" s="313"/>
      <c r="F94" s="239"/>
    </row>
    <row r="95" spans="1:6">
      <c r="A95" s="88" t="s">
        <v>42</v>
      </c>
      <c r="B95" s="314"/>
      <c r="C95" s="314"/>
      <c r="D95" s="314"/>
      <c r="E95" s="315"/>
      <c r="F95" s="238"/>
    </row>
    <row r="96" spans="1:6">
      <c r="A96" s="88" t="s">
        <v>43</v>
      </c>
      <c r="B96" s="314"/>
      <c r="C96" s="314"/>
      <c r="D96" s="314"/>
      <c r="E96" s="315"/>
      <c r="F96" s="238"/>
    </row>
    <row r="97" spans="1:6">
      <c r="A97" s="88" t="s">
        <v>44</v>
      </c>
      <c r="B97" s="314"/>
      <c r="C97" s="314"/>
      <c r="D97" s="314"/>
      <c r="E97" s="315"/>
      <c r="F97" s="238"/>
    </row>
    <row r="98" spans="1:6">
      <c r="A98" s="88" t="s">
        <v>45</v>
      </c>
      <c r="B98" s="314"/>
      <c r="C98" s="314"/>
      <c r="D98" s="314"/>
      <c r="E98" s="315"/>
      <c r="F98" s="238"/>
    </row>
    <row r="99" spans="1:6">
      <c r="A99" s="88" t="s">
        <v>46</v>
      </c>
      <c r="B99" s="314"/>
      <c r="C99" s="314"/>
      <c r="D99" s="314"/>
      <c r="E99" s="315"/>
      <c r="F99" s="238"/>
    </row>
    <row r="100" spans="1:6" ht="15.75" thickBot="1">
      <c r="A100" s="90" t="s">
        <v>47</v>
      </c>
      <c r="B100" s="316"/>
      <c r="C100" s="316"/>
      <c r="D100" s="316"/>
      <c r="E100" s="317"/>
      <c r="F100" s="238"/>
    </row>
    <row r="101" spans="1:6" ht="15.75" thickBot="1">
      <c r="A101" s="318"/>
      <c r="B101" s="314"/>
      <c r="C101" s="314"/>
      <c r="D101" s="314"/>
      <c r="E101" s="314"/>
      <c r="F101" s="238"/>
    </row>
    <row r="102" spans="1:6" ht="15.75" thickBot="1">
      <c r="A102" s="955" t="s">
        <v>48</v>
      </c>
      <c r="B102" s="956"/>
      <c r="C102" s="319"/>
      <c r="D102" s="320"/>
      <c r="E102" s="320"/>
      <c r="F102" s="321"/>
    </row>
    <row r="103" spans="1:6">
      <c r="A103" s="322" t="s">
        <v>33</v>
      </c>
      <c r="B103" s="323" t="s">
        <v>49</v>
      </c>
      <c r="C103" s="324" t="s">
        <v>50</v>
      </c>
      <c r="D103" s="320"/>
      <c r="E103" s="320"/>
      <c r="F103" s="321"/>
    </row>
    <row r="104" spans="1:6">
      <c r="A104" s="325" t="s">
        <v>51</v>
      </c>
      <c r="B104" s="326">
        <f>F32</f>
        <v>9620000</v>
      </c>
      <c r="C104" s="327">
        <f>(B104/B110)</f>
        <v>0.66495021519294084</v>
      </c>
      <c r="D104" s="320"/>
      <c r="E104" s="320"/>
      <c r="F104" s="321"/>
    </row>
    <row r="105" spans="1:6">
      <c r="A105" s="325" t="s">
        <v>52</v>
      </c>
      <c r="B105" s="326">
        <f>F37</f>
        <v>0</v>
      </c>
      <c r="C105" s="327">
        <v>0</v>
      </c>
      <c r="D105" s="320"/>
      <c r="E105" s="320"/>
      <c r="F105" s="321"/>
    </row>
    <row r="106" spans="1:6">
      <c r="A106" s="325" t="s">
        <v>53</v>
      </c>
      <c r="B106" s="326">
        <f>F41</f>
        <v>0</v>
      </c>
      <c r="C106" s="327">
        <f>(B106/B110)</f>
        <v>0</v>
      </c>
      <c r="D106" s="320"/>
      <c r="E106" s="320"/>
      <c r="F106" s="321"/>
    </row>
    <row r="107" spans="1:6">
      <c r="A107" s="325" t="s">
        <v>28</v>
      </c>
      <c r="B107" s="326">
        <f>F74</f>
        <v>2194731.9</v>
      </c>
      <c r="C107" s="327">
        <f>(B107/B110)</f>
        <v>0.15170347704738169</v>
      </c>
      <c r="D107" s="320"/>
      <c r="E107" s="320"/>
      <c r="F107" s="321"/>
    </row>
    <row r="108" spans="1:6">
      <c r="A108" s="325" t="s">
        <v>54</v>
      </c>
      <c r="B108" s="328">
        <f>F84</f>
        <v>1963600</v>
      </c>
      <c r="C108" s="327">
        <f>(B108/B110)</f>
        <v>0.1357272601406298</v>
      </c>
      <c r="D108" s="329"/>
      <c r="E108" s="329"/>
      <c r="F108" s="321"/>
    </row>
    <row r="109" spans="1:6">
      <c r="A109" s="325" t="s">
        <v>55</v>
      </c>
      <c r="B109" s="328">
        <f>F87</f>
        <v>688916.59500000009</v>
      </c>
      <c r="C109" s="327">
        <f>(B109/B110)</f>
        <v>4.7619047619047623E-2</v>
      </c>
      <c r="D109" s="329"/>
      <c r="E109" s="329"/>
      <c r="F109" s="321"/>
    </row>
    <row r="110" spans="1:6" ht="15.75" thickBot="1">
      <c r="A110" s="330" t="s">
        <v>56</v>
      </c>
      <c r="B110" s="331">
        <f>SUM(B104:B109)</f>
        <v>14467248.495000001</v>
      </c>
      <c r="C110" s="332">
        <f>SUM(C104:C109)</f>
        <v>1</v>
      </c>
      <c r="D110" s="329"/>
      <c r="E110" s="329"/>
      <c r="F110" s="321"/>
    </row>
    <row r="111" spans="1:6">
      <c r="A111" s="333"/>
      <c r="B111" s="334"/>
      <c r="C111" s="334"/>
      <c r="D111" s="334"/>
      <c r="E111" s="334"/>
      <c r="F111" s="238"/>
    </row>
    <row r="112" spans="1:6" ht="15.75" thickBot="1">
      <c r="A112" s="335"/>
      <c r="B112" s="334"/>
      <c r="C112" s="334"/>
      <c r="D112" s="334"/>
      <c r="E112" s="336"/>
      <c r="F112" s="337"/>
    </row>
    <row r="113" spans="1:6" ht="15.75" thickBot="1">
      <c r="A113" s="957" t="s">
        <v>263</v>
      </c>
      <c r="B113" s="958"/>
      <c r="C113" s="958"/>
      <c r="D113" s="959"/>
      <c r="E113" s="336"/>
      <c r="F113" s="337"/>
    </row>
    <row r="114" spans="1:6">
      <c r="A114" s="338" t="s">
        <v>264</v>
      </c>
      <c r="B114" s="339">
        <v>12000</v>
      </c>
      <c r="C114" s="339">
        <v>10000</v>
      </c>
      <c r="D114" s="339">
        <v>18000</v>
      </c>
      <c r="E114" s="340"/>
      <c r="F114" s="337"/>
    </row>
    <row r="115" spans="1:6" ht="15.75" thickBot="1">
      <c r="A115" s="341" t="s">
        <v>265</v>
      </c>
      <c r="B115" s="342">
        <f>B110/12000</f>
        <v>1205.6040412500001</v>
      </c>
      <c r="C115" s="342">
        <f>B110/C114</f>
        <v>1446.7248495000001</v>
      </c>
      <c r="D115" s="343">
        <f>B110/D114</f>
        <v>803.73602750000009</v>
      </c>
      <c r="E115" s="340"/>
      <c r="F115" s="337"/>
    </row>
    <row r="116" spans="1:6">
      <c r="A116" s="344" t="s">
        <v>57</v>
      </c>
      <c r="B116" s="314"/>
      <c r="C116" s="314"/>
      <c r="D116" s="314"/>
      <c r="E116" s="345"/>
      <c r="F116" s="337"/>
    </row>
    <row r="117" spans="1:6">
      <c r="A117" s="238"/>
      <c r="B117" s="238"/>
      <c r="C117" s="238"/>
      <c r="D117" s="238"/>
      <c r="E117" s="337"/>
      <c r="F117" s="337"/>
    </row>
    <row r="118" spans="1:6">
      <c r="A118" s="238"/>
      <c r="B118" s="238"/>
      <c r="C118" s="238"/>
      <c r="D118" s="238"/>
      <c r="E118" s="337"/>
      <c r="F118" s="337"/>
    </row>
  </sheetData>
  <mergeCells count="11">
    <mergeCell ref="D17:E17"/>
    <mergeCell ref="D18:E18"/>
    <mergeCell ref="A20:F20"/>
    <mergeCell ref="A102:B102"/>
    <mergeCell ref="A113:D113"/>
    <mergeCell ref="D16:E16"/>
    <mergeCell ref="A10:F10"/>
    <mergeCell ref="D12:E12"/>
    <mergeCell ref="D13:E13"/>
    <mergeCell ref="D14:E14"/>
    <mergeCell ref="D15:E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workbookViewId="0">
      <selection activeCell="I11" sqref="I11"/>
    </sheetView>
  </sheetViews>
  <sheetFormatPr baseColWidth="10" defaultRowHeight="15"/>
  <cols>
    <col min="2" max="2" width="23.7109375" customWidth="1"/>
    <col min="3" max="3" width="22" customWidth="1"/>
    <col min="6" max="6" width="13.85546875" customWidth="1"/>
    <col min="7" max="7" width="22" customWidth="1"/>
  </cols>
  <sheetData>
    <row r="1" spans="1:8">
      <c r="A1" s="346"/>
      <c r="B1" s="346"/>
      <c r="C1" s="346"/>
      <c r="D1" s="346"/>
      <c r="E1" s="346"/>
      <c r="F1" s="346"/>
      <c r="G1" s="347"/>
      <c r="H1" s="1"/>
    </row>
    <row r="2" spans="1:8">
      <c r="A2" s="346"/>
      <c r="B2" s="346"/>
      <c r="C2" s="346"/>
      <c r="D2" s="346"/>
      <c r="E2" s="346"/>
      <c r="F2" s="346"/>
      <c r="G2" s="347"/>
      <c r="H2" s="1"/>
    </row>
    <row r="3" spans="1:8">
      <c r="A3" s="346"/>
      <c r="B3" s="346"/>
      <c r="C3" s="346"/>
      <c r="D3" s="346"/>
      <c r="E3" s="346"/>
      <c r="F3" s="346"/>
      <c r="G3" s="347"/>
      <c r="H3" s="1"/>
    </row>
    <row r="4" spans="1:8">
      <c r="A4" s="346"/>
      <c r="B4" s="346"/>
      <c r="C4" s="346"/>
      <c r="D4" s="346"/>
      <c r="E4" s="346"/>
      <c r="F4" s="346"/>
      <c r="G4" s="347"/>
      <c r="H4" s="1"/>
    </row>
    <row r="5" spans="1:8">
      <c r="A5" s="346"/>
      <c r="B5" s="346"/>
      <c r="C5" s="346"/>
      <c r="D5" s="346"/>
      <c r="E5" s="346"/>
      <c r="F5" s="346"/>
      <c r="G5" s="347"/>
      <c r="H5" s="1"/>
    </row>
    <row r="6" spans="1:8">
      <c r="A6" s="346"/>
      <c r="B6" s="346"/>
      <c r="C6" s="346"/>
      <c r="D6" s="346"/>
      <c r="E6" s="346"/>
      <c r="F6" s="346"/>
      <c r="G6" s="347"/>
      <c r="H6" s="1"/>
    </row>
    <row r="7" spans="1:8">
      <c r="A7" s="346"/>
      <c r="B7" s="346"/>
      <c r="C7" s="346"/>
      <c r="D7" s="346"/>
      <c r="E7" s="346"/>
      <c r="F7" s="346"/>
      <c r="G7" s="347"/>
      <c r="H7" s="1"/>
    </row>
    <row r="8" spans="1:8">
      <c r="A8" s="346"/>
      <c r="B8" s="348"/>
      <c r="C8" s="349"/>
      <c r="D8" s="346"/>
      <c r="E8" s="349"/>
      <c r="F8" s="349"/>
      <c r="G8" s="350"/>
      <c r="H8" s="1"/>
    </row>
    <row r="9" spans="1:8">
      <c r="A9" s="351"/>
      <c r="B9" s="352" t="s">
        <v>0</v>
      </c>
      <c r="C9" s="353" t="s">
        <v>266</v>
      </c>
      <c r="D9" s="354"/>
      <c r="E9" s="962" t="s">
        <v>267</v>
      </c>
      <c r="F9" s="963"/>
      <c r="G9" s="355">
        <v>60000</v>
      </c>
      <c r="H9" s="1"/>
    </row>
    <row r="10" spans="1:8">
      <c r="A10" s="351"/>
      <c r="B10" s="356" t="s">
        <v>1</v>
      </c>
      <c r="C10" s="357" t="s">
        <v>268</v>
      </c>
      <c r="D10" s="358"/>
      <c r="E10" s="964" t="s">
        <v>2</v>
      </c>
      <c r="F10" s="965"/>
      <c r="G10" s="359" t="s">
        <v>269</v>
      </c>
      <c r="H10" s="1"/>
    </row>
    <row r="11" spans="1:8">
      <c r="A11" s="351"/>
      <c r="B11" s="356" t="s">
        <v>3</v>
      </c>
      <c r="C11" s="359" t="s">
        <v>58</v>
      </c>
      <c r="D11" s="358"/>
      <c r="E11" s="964" t="s">
        <v>270</v>
      </c>
      <c r="F11" s="965"/>
      <c r="G11" s="360">
        <v>180</v>
      </c>
      <c r="H11" s="1"/>
    </row>
    <row r="12" spans="1:8">
      <c r="A12" s="351"/>
      <c r="B12" s="356" t="s">
        <v>4</v>
      </c>
      <c r="C12" s="361" t="s">
        <v>74</v>
      </c>
      <c r="D12" s="358"/>
      <c r="E12" s="362" t="s">
        <v>5</v>
      </c>
      <c r="F12" s="363"/>
      <c r="G12" s="364">
        <f>G9*G11</f>
        <v>10800000</v>
      </c>
      <c r="H12" s="1"/>
    </row>
    <row r="13" spans="1:8">
      <c r="A13" s="351"/>
      <c r="B13" s="356" t="s">
        <v>6</v>
      </c>
      <c r="C13" s="359" t="s">
        <v>75</v>
      </c>
      <c r="D13" s="358"/>
      <c r="E13" s="964" t="s">
        <v>7</v>
      </c>
      <c r="F13" s="965"/>
      <c r="G13" s="359" t="s">
        <v>271</v>
      </c>
      <c r="H13" s="1"/>
    </row>
    <row r="14" spans="1:8">
      <c r="A14" s="351"/>
      <c r="B14" s="356" t="s">
        <v>8</v>
      </c>
      <c r="C14" s="359" t="s">
        <v>272</v>
      </c>
      <c r="D14" s="358"/>
      <c r="E14" s="964" t="s">
        <v>9</v>
      </c>
      <c r="F14" s="965"/>
      <c r="G14" s="359" t="s">
        <v>273</v>
      </c>
      <c r="H14" s="1"/>
    </row>
    <row r="15" spans="1:8" ht="25.5">
      <c r="A15" s="351"/>
      <c r="B15" s="356" t="s">
        <v>10</v>
      </c>
      <c r="C15" s="147">
        <v>44591</v>
      </c>
      <c r="D15" s="358"/>
      <c r="E15" s="966" t="s">
        <v>11</v>
      </c>
      <c r="F15" s="967"/>
      <c r="G15" s="361" t="s">
        <v>274</v>
      </c>
      <c r="H15" s="1"/>
    </row>
    <row r="16" spans="1:8">
      <c r="A16" s="346"/>
      <c r="B16" s="365"/>
      <c r="C16" s="366"/>
      <c r="D16" s="367"/>
      <c r="E16" s="368"/>
      <c r="F16" s="368"/>
      <c r="G16" s="369"/>
      <c r="H16" s="1"/>
    </row>
    <row r="17" spans="1:8">
      <c r="A17" s="370"/>
      <c r="B17" s="960" t="s">
        <v>12</v>
      </c>
      <c r="C17" s="961"/>
      <c r="D17" s="961"/>
      <c r="E17" s="961"/>
      <c r="F17" s="961"/>
      <c r="G17" s="961"/>
      <c r="H17" s="1"/>
    </row>
    <row r="18" spans="1:8">
      <c r="A18" s="346"/>
      <c r="B18" s="371"/>
      <c r="C18" s="372"/>
      <c r="D18" s="372"/>
      <c r="E18" s="372"/>
      <c r="F18" s="373"/>
      <c r="G18" s="374"/>
      <c r="H18" s="1"/>
    </row>
    <row r="19" spans="1:8">
      <c r="A19" s="351"/>
      <c r="B19" s="375" t="s">
        <v>13</v>
      </c>
      <c r="C19" s="376"/>
      <c r="D19" s="377"/>
      <c r="E19" s="377"/>
      <c r="F19" s="377"/>
      <c r="G19" s="378"/>
      <c r="H19" s="1"/>
    </row>
    <row r="20" spans="1:8" ht="24">
      <c r="A20" s="370"/>
      <c r="B20" s="379" t="s">
        <v>14</v>
      </c>
      <c r="C20" s="379" t="s">
        <v>15</v>
      </c>
      <c r="D20" s="379" t="s">
        <v>16</v>
      </c>
      <c r="E20" s="379" t="s">
        <v>17</v>
      </c>
      <c r="F20" s="379" t="s">
        <v>18</v>
      </c>
      <c r="G20" s="379" t="s">
        <v>19</v>
      </c>
      <c r="H20" s="1"/>
    </row>
    <row r="21" spans="1:8">
      <c r="A21" s="370"/>
      <c r="B21" s="380" t="s">
        <v>275</v>
      </c>
      <c r="C21" s="381" t="s">
        <v>20</v>
      </c>
      <c r="D21" s="382">
        <v>0.2</v>
      </c>
      <c r="E21" s="381" t="s">
        <v>113</v>
      </c>
      <c r="F21" s="383">
        <v>150000</v>
      </c>
      <c r="G21" s="383">
        <f>D21*F21</f>
        <v>30000</v>
      </c>
      <c r="H21" s="1"/>
    </row>
    <row r="22" spans="1:8">
      <c r="A22" s="370"/>
      <c r="B22" s="380" t="s">
        <v>276</v>
      </c>
      <c r="C22" s="381" t="s">
        <v>20</v>
      </c>
      <c r="D22" s="382">
        <v>1</v>
      </c>
      <c r="E22" s="381" t="s">
        <v>113</v>
      </c>
      <c r="F22" s="383">
        <v>20000</v>
      </c>
      <c r="G22" s="383">
        <f t="shared" ref="G22:G39" si="0">D22*F22</f>
        <v>20000</v>
      </c>
      <c r="H22" s="1"/>
    </row>
    <row r="23" spans="1:8">
      <c r="A23" s="370"/>
      <c r="B23" s="380" t="s">
        <v>277</v>
      </c>
      <c r="C23" s="381" t="s">
        <v>20</v>
      </c>
      <c r="D23" s="382">
        <v>2</v>
      </c>
      <c r="E23" s="381" t="s">
        <v>113</v>
      </c>
      <c r="F23" s="383">
        <v>20000</v>
      </c>
      <c r="G23" s="383">
        <f t="shared" si="0"/>
        <v>40000</v>
      </c>
      <c r="H23" s="1"/>
    </row>
    <row r="24" spans="1:8">
      <c r="A24" s="370"/>
      <c r="B24" s="380" t="s">
        <v>278</v>
      </c>
      <c r="C24" s="381" t="s">
        <v>20</v>
      </c>
      <c r="D24" s="382">
        <v>1</v>
      </c>
      <c r="E24" s="381" t="s">
        <v>113</v>
      </c>
      <c r="F24" s="383">
        <v>20000</v>
      </c>
      <c r="G24" s="383">
        <f t="shared" si="0"/>
        <v>20000</v>
      </c>
      <c r="H24" s="1"/>
    </row>
    <row r="25" spans="1:8">
      <c r="A25" s="370"/>
      <c r="B25" s="380" t="s">
        <v>279</v>
      </c>
      <c r="C25" s="381" t="s">
        <v>20</v>
      </c>
      <c r="D25" s="382">
        <v>10</v>
      </c>
      <c r="E25" s="381" t="s">
        <v>280</v>
      </c>
      <c r="F25" s="383">
        <v>20000</v>
      </c>
      <c r="G25" s="383">
        <f t="shared" si="0"/>
        <v>200000</v>
      </c>
      <c r="H25" s="1"/>
    </row>
    <row r="26" spans="1:8" ht="25.5">
      <c r="A26" s="370"/>
      <c r="B26" s="380" t="s">
        <v>281</v>
      </c>
      <c r="C26" s="381" t="s">
        <v>20</v>
      </c>
      <c r="D26" s="382">
        <v>10</v>
      </c>
      <c r="E26" s="381" t="s">
        <v>230</v>
      </c>
      <c r="F26" s="383">
        <v>20000</v>
      </c>
      <c r="G26" s="383">
        <f t="shared" si="0"/>
        <v>200000</v>
      </c>
      <c r="H26" s="1"/>
    </row>
    <row r="27" spans="1:8" ht="25.5">
      <c r="A27" s="370"/>
      <c r="B27" s="380" t="s">
        <v>81</v>
      </c>
      <c r="C27" s="381" t="s">
        <v>20</v>
      </c>
      <c r="D27" s="382">
        <v>1</v>
      </c>
      <c r="E27" s="381" t="s">
        <v>282</v>
      </c>
      <c r="F27" s="383">
        <v>20000</v>
      </c>
      <c r="G27" s="383">
        <f t="shared" si="0"/>
        <v>20000</v>
      </c>
      <c r="H27" s="1"/>
    </row>
    <row r="28" spans="1:8" ht="25.5">
      <c r="A28" s="370"/>
      <c r="B28" s="380" t="s">
        <v>283</v>
      </c>
      <c r="C28" s="381" t="s">
        <v>20</v>
      </c>
      <c r="D28" s="382">
        <v>2</v>
      </c>
      <c r="E28" s="381" t="s">
        <v>282</v>
      </c>
      <c r="F28" s="383">
        <v>20000</v>
      </c>
      <c r="G28" s="383">
        <f t="shared" si="0"/>
        <v>40000</v>
      </c>
      <c r="H28" s="1"/>
    </row>
    <row r="29" spans="1:8" ht="25.5">
      <c r="A29" s="370"/>
      <c r="B29" s="380" t="s">
        <v>284</v>
      </c>
      <c r="C29" s="381" t="s">
        <v>20</v>
      </c>
      <c r="D29" s="382">
        <v>38</v>
      </c>
      <c r="E29" s="381" t="s">
        <v>230</v>
      </c>
      <c r="F29" s="383">
        <v>30000</v>
      </c>
      <c r="G29" s="383">
        <f t="shared" si="0"/>
        <v>1140000</v>
      </c>
      <c r="H29" s="1"/>
    </row>
    <row r="30" spans="1:8">
      <c r="A30" s="370"/>
      <c r="B30" s="380" t="s">
        <v>285</v>
      </c>
      <c r="C30" s="381" t="s">
        <v>20</v>
      </c>
      <c r="D30" s="382">
        <v>2</v>
      </c>
      <c r="E30" s="381" t="s">
        <v>115</v>
      </c>
      <c r="F30" s="383">
        <v>30000</v>
      </c>
      <c r="G30" s="383">
        <f t="shared" si="0"/>
        <v>60000</v>
      </c>
      <c r="H30" s="1"/>
    </row>
    <row r="31" spans="1:8" ht="25.5">
      <c r="A31" s="370"/>
      <c r="B31" s="380" t="s">
        <v>286</v>
      </c>
      <c r="C31" s="381" t="s">
        <v>20</v>
      </c>
      <c r="D31" s="382">
        <v>2</v>
      </c>
      <c r="E31" s="381" t="s">
        <v>221</v>
      </c>
      <c r="F31" s="383">
        <v>20000</v>
      </c>
      <c r="G31" s="383">
        <f t="shared" si="0"/>
        <v>40000</v>
      </c>
      <c r="H31" s="1"/>
    </row>
    <row r="32" spans="1:8">
      <c r="A32" s="370"/>
      <c r="B32" s="380" t="s">
        <v>287</v>
      </c>
      <c r="C32" s="381" t="s">
        <v>20</v>
      </c>
      <c r="D32" s="382">
        <v>2.5</v>
      </c>
      <c r="E32" s="381" t="s">
        <v>288</v>
      </c>
      <c r="F32" s="383">
        <v>20000</v>
      </c>
      <c r="G32" s="383">
        <f t="shared" si="0"/>
        <v>50000</v>
      </c>
      <c r="H32" s="1"/>
    </row>
    <row r="33" spans="1:8">
      <c r="A33" s="370"/>
      <c r="B33" s="380" t="s">
        <v>289</v>
      </c>
      <c r="C33" s="381" t="s">
        <v>20</v>
      </c>
      <c r="D33" s="384">
        <v>4</v>
      </c>
      <c r="E33" s="381" t="s">
        <v>290</v>
      </c>
      <c r="F33" s="383">
        <v>30000</v>
      </c>
      <c r="G33" s="383">
        <f t="shared" si="0"/>
        <v>120000</v>
      </c>
      <c r="H33" s="1"/>
    </row>
    <row r="34" spans="1:8">
      <c r="A34" s="370"/>
      <c r="B34" s="380" t="s">
        <v>291</v>
      </c>
      <c r="C34" s="381" t="s">
        <v>20</v>
      </c>
      <c r="D34" s="382">
        <v>2.5</v>
      </c>
      <c r="E34" s="381" t="s">
        <v>290</v>
      </c>
      <c r="F34" s="383">
        <v>20000</v>
      </c>
      <c r="G34" s="383">
        <f t="shared" si="0"/>
        <v>50000</v>
      </c>
      <c r="H34" s="1"/>
    </row>
    <row r="35" spans="1:8">
      <c r="A35" s="370"/>
      <c r="B35" s="380" t="s">
        <v>289</v>
      </c>
      <c r="C35" s="381" t="s">
        <v>20</v>
      </c>
      <c r="D35" s="382">
        <v>4</v>
      </c>
      <c r="E35" s="381" t="s">
        <v>292</v>
      </c>
      <c r="F35" s="383">
        <v>30000</v>
      </c>
      <c r="G35" s="383">
        <f t="shared" si="0"/>
        <v>120000</v>
      </c>
      <c r="H35" s="1"/>
    </row>
    <row r="36" spans="1:8">
      <c r="A36" s="370"/>
      <c r="B36" s="380" t="s">
        <v>293</v>
      </c>
      <c r="C36" s="381" t="s">
        <v>20</v>
      </c>
      <c r="D36" s="384">
        <v>20</v>
      </c>
      <c r="E36" s="381" t="s">
        <v>294</v>
      </c>
      <c r="F36" s="383">
        <v>30000</v>
      </c>
      <c r="G36" s="383">
        <f t="shared" si="0"/>
        <v>600000</v>
      </c>
      <c r="H36" s="1"/>
    </row>
    <row r="37" spans="1:8">
      <c r="A37" s="370"/>
      <c r="B37" s="380" t="s">
        <v>295</v>
      </c>
      <c r="C37" s="381" t="s">
        <v>20</v>
      </c>
      <c r="D37" s="382">
        <v>10</v>
      </c>
      <c r="E37" s="381" t="s">
        <v>296</v>
      </c>
      <c r="F37" s="383">
        <v>30000</v>
      </c>
      <c r="G37" s="383">
        <f t="shared" si="0"/>
        <v>300000</v>
      </c>
      <c r="H37" s="1"/>
    </row>
    <row r="38" spans="1:8">
      <c r="A38" s="370"/>
      <c r="B38" s="380" t="s">
        <v>297</v>
      </c>
      <c r="C38" s="381" t="s">
        <v>20</v>
      </c>
      <c r="D38" s="382">
        <v>8</v>
      </c>
      <c r="E38" s="381" t="s">
        <v>298</v>
      </c>
      <c r="F38" s="383">
        <v>30000</v>
      </c>
      <c r="G38" s="383">
        <f t="shared" si="0"/>
        <v>240000</v>
      </c>
      <c r="H38" s="1"/>
    </row>
    <row r="39" spans="1:8">
      <c r="A39" s="370"/>
      <c r="B39" s="380" t="s">
        <v>299</v>
      </c>
      <c r="C39" s="381" t="s">
        <v>20</v>
      </c>
      <c r="D39" s="384">
        <v>16</v>
      </c>
      <c r="E39" s="381" t="s">
        <v>300</v>
      </c>
      <c r="F39" s="383">
        <v>20000</v>
      </c>
      <c r="G39" s="383">
        <f t="shared" si="0"/>
        <v>320000</v>
      </c>
      <c r="H39" s="1"/>
    </row>
    <row r="40" spans="1:8">
      <c r="A40" s="370"/>
      <c r="B40" s="385" t="s">
        <v>21</v>
      </c>
      <c r="C40" s="386"/>
      <c r="D40" s="386"/>
      <c r="E40" s="386"/>
      <c r="F40" s="387"/>
      <c r="G40" s="388">
        <f>SUM(G21:G39)</f>
        <v>3610000</v>
      </c>
      <c r="H40" s="1"/>
    </row>
    <row r="41" spans="1:8">
      <c r="A41" s="346"/>
      <c r="B41" s="371"/>
      <c r="C41" s="373"/>
      <c r="D41" s="373"/>
      <c r="E41" s="373"/>
      <c r="F41" s="389"/>
      <c r="G41" s="390"/>
      <c r="H41" s="1"/>
    </row>
    <row r="42" spans="1:8">
      <c r="A42" s="351"/>
      <c r="B42" s="391" t="s">
        <v>22</v>
      </c>
      <c r="C42" s="392"/>
      <c r="D42" s="393"/>
      <c r="E42" s="393"/>
      <c r="F42" s="394"/>
      <c r="G42" s="395"/>
      <c r="H42" s="1"/>
    </row>
    <row r="43" spans="1:8" ht="24">
      <c r="A43" s="351"/>
      <c r="B43" s="396" t="s">
        <v>14</v>
      </c>
      <c r="C43" s="397" t="s">
        <v>15</v>
      </c>
      <c r="D43" s="397" t="s">
        <v>16</v>
      </c>
      <c r="E43" s="396" t="s">
        <v>60</v>
      </c>
      <c r="F43" s="397" t="s">
        <v>18</v>
      </c>
      <c r="G43" s="396" t="s">
        <v>19</v>
      </c>
      <c r="H43" s="1"/>
    </row>
    <row r="44" spans="1:8">
      <c r="A44" s="351"/>
      <c r="B44" s="398"/>
      <c r="C44" s="399" t="s">
        <v>60</v>
      </c>
      <c r="D44" s="399" t="s">
        <v>60</v>
      </c>
      <c r="E44" s="399" t="s">
        <v>60</v>
      </c>
      <c r="F44" s="400" t="s">
        <v>60</v>
      </c>
      <c r="G44" s="401"/>
      <c r="H44" s="1"/>
    </row>
    <row r="45" spans="1:8">
      <c r="A45" s="351"/>
      <c r="B45" s="402" t="s">
        <v>23</v>
      </c>
      <c r="C45" s="403"/>
      <c r="D45" s="403"/>
      <c r="E45" s="403"/>
      <c r="F45" s="404"/>
      <c r="G45" s="405"/>
      <c r="H45" s="1"/>
    </row>
    <row r="46" spans="1:8">
      <c r="A46" s="346"/>
      <c r="B46" s="406"/>
      <c r="C46" s="407"/>
      <c r="D46" s="407"/>
      <c r="E46" s="407"/>
      <c r="F46" s="408"/>
      <c r="G46" s="409"/>
      <c r="H46" s="1"/>
    </row>
    <row r="47" spans="1:8">
      <c r="A47" s="351"/>
      <c r="B47" s="391" t="s">
        <v>24</v>
      </c>
      <c r="C47" s="392"/>
      <c r="D47" s="393"/>
      <c r="E47" s="393"/>
      <c r="F47" s="394"/>
      <c r="G47" s="395"/>
      <c r="H47" s="1"/>
    </row>
    <row r="48" spans="1:8" ht="24">
      <c r="A48" s="351"/>
      <c r="B48" s="410" t="s">
        <v>14</v>
      </c>
      <c r="C48" s="410" t="s">
        <v>15</v>
      </c>
      <c r="D48" s="410" t="s">
        <v>16</v>
      </c>
      <c r="E48" s="410" t="s">
        <v>17</v>
      </c>
      <c r="F48" s="411" t="s">
        <v>18</v>
      </c>
      <c r="G48" s="410" t="s">
        <v>19</v>
      </c>
      <c r="H48" s="1"/>
    </row>
    <row r="49" spans="1:8" ht="25.5">
      <c r="A49" s="370"/>
      <c r="B49" s="380" t="s">
        <v>301</v>
      </c>
      <c r="C49" s="381" t="s">
        <v>25</v>
      </c>
      <c r="D49" s="382">
        <v>0.8</v>
      </c>
      <c r="E49" s="381" t="s">
        <v>302</v>
      </c>
      <c r="F49" s="383">
        <v>160000</v>
      </c>
      <c r="G49" s="383">
        <f>D49*F49</f>
        <v>128000</v>
      </c>
      <c r="H49" s="1"/>
    </row>
    <row r="50" spans="1:8" ht="25.5">
      <c r="A50" s="370"/>
      <c r="B50" s="380" t="s">
        <v>303</v>
      </c>
      <c r="C50" s="381" t="s">
        <v>25</v>
      </c>
      <c r="D50" s="382">
        <v>0.8</v>
      </c>
      <c r="E50" s="381" t="s">
        <v>302</v>
      </c>
      <c r="F50" s="383">
        <v>150000</v>
      </c>
      <c r="G50" s="383">
        <f t="shared" ref="G50:G58" si="1">D50*F50</f>
        <v>120000</v>
      </c>
      <c r="H50" s="1"/>
    </row>
    <row r="51" spans="1:8">
      <c r="A51" s="370"/>
      <c r="B51" s="380" t="s">
        <v>304</v>
      </c>
      <c r="C51" s="381" t="s">
        <v>25</v>
      </c>
      <c r="D51" s="382">
        <v>0.2</v>
      </c>
      <c r="E51" s="381" t="s">
        <v>246</v>
      </c>
      <c r="F51" s="383">
        <v>125000</v>
      </c>
      <c r="G51" s="383">
        <f t="shared" si="1"/>
        <v>25000</v>
      </c>
      <c r="H51" s="1"/>
    </row>
    <row r="52" spans="1:8">
      <c r="A52" s="370"/>
      <c r="B52" s="380" t="s">
        <v>305</v>
      </c>
      <c r="C52" s="381" t="s">
        <v>25</v>
      </c>
      <c r="D52" s="382">
        <v>0.2</v>
      </c>
      <c r="E52" s="381" t="s">
        <v>246</v>
      </c>
      <c r="F52" s="383">
        <v>150000</v>
      </c>
      <c r="G52" s="383">
        <f t="shared" si="1"/>
        <v>30000</v>
      </c>
      <c r="H52" s="1"/>
    </row>
    <row r="53" spans="1:8">
      <c r="A53" s="370"/>
      <c r="B53" s="380" t="s">
        <v>306</v>
      </c>
      <c r="C53" s="381" t="s">
        <v>25</v>
      </c>
      <c r="D53" s="382">
        <v>1</v>
      </c>
      <c r="E53" s="381" t="s">
        <v>246</v>
      </c>
      <c r="F53" s="383">
        <v>150000</v>
      </c>
      <c r="G53" s="383">
        <f t="shared" si="1"/>
        <v>150000</v>
      </c>
      <c r="H53" s="1"/>
    </row>
    <row r="54" spans="1:8">
      <c r="A54" s="370"/>
      <c r="B54" s="380" t="s">
        <v>307</v>
      </c>
      <c r="C54" s="381" t="s">
        <v>25</v>
      </c>
      <c r="D54" s="382">
        <v>0.2</v>
      </c>
      <c r="E54" s="381" t="s">
        <v>115</v>
      </c>
      <c r="F54" s="383">
        <v>150000</v>
      </c>
      <c r="G54" s="383">
        <f t="shared" si="1"/>
        <v>30000</v>
      </c>
      <c r="H54" s="1"/>
    </row>
    <row r="55" spans="1:8" ht="25.5">
      <c r="A55" s="370"/>
      <c r="B55" s="380" t="s">
        <v>308</v>
      </c>
      <c r="C55" s="381" t="s">
        <v>25</v>
      </c>
      <c r="D55" s="382">
        <v>0.2</v>
      </c>
      <c r="E55" s="381" t="s">
        <v>221</v>
      </c>
      <c r="F55" s="383">
        <v>125000</v>
      </c>
      <c r="G55" s="383">
        <f t="shared" si="1"/>
        <v>25000</v>
      </c>
      <c r="H55" s="1"/>
    </row>
    <row r="56" spans="1:8" ht="25.5">
      <c r="A56" s="370"/>
      <c r="B56" s="380" t="s">
        <v>309</v>
      </c>
      <c r="C56" s="381" t="s">
        <v>25</v>
      </c>
      <c r="D56" s="382">
        <v>0.2</v>
      </c>
      <c r="E56" s="381" t="s">
        <v>310</v>
      </c>
      <c r="F56" s="383">
        <v>125000</v>
      </c>
      <c r="G56" s="383">
        <f t="shared" si="1"/>
        <v>25000</v>
      </c>
      <c r="H56" s="1"/>
    </row>
    <row r="57" spans="1:8">
      <c r="A57" s="370"/>
      <c r="B57" s="380" t="s">
        <v>309</v>
      </c>
      <c r="C57" s="381" t="s">
        <v>25</v>
      </c>
      <c r="D57" s="382">
        <v>0.2</v>
      </c>
      <c r="E57" s="381" t="s">
        <v>292</v>
      </c>
      <c r="F57" s="383">
        <v>125000</v>
      </c>
      <c r="G57" s="383">
        <f t="shared" si="1"/>
        <v>25000</v>
      </c>
      <c r="H57" s="1"/>
    </row>
    <row r="58" spans="1:8">
      <c r="A58" s="370"/>
      <c r="B58" s="380" t="s">
        <v>204</v>
      </c>
      <c r="C58" s="381" t="s">
        <v>25</v>
      </c>
      <c r="D58" s="382">
        <v>1</v>
      </c>
      <c r="E58" s="381" t="s">
        <v>300</v>
      </c>
      <c r="F58" s="383">
        <v>50000</v>
      </c>
      <c r="G58" s="383">
        <f t="shared" si="1"/>
        <v>50000</v>
      </c>
      <c r="H58" s="1"/>
    </row>
    <row r="59" spans="1:8">
      <c r="A59" s="351"/>
      <c r="B59" s="412" t="s">
        <v>26</v>
      </c>
      <c r="C59" s="413"/>
      <c r="D59" s="413"/>
      <c r="E59" s="413"/>
      <c r="F59" s="413"/>
      <c r="G59" s="414">
        <f>SUM(G49:G58)</f>
        <v>608000</v>
      </c>
      <c r="H59" s="1"/>
    </row>
    <row r="60" spans="1:8">
      <c r="A60" s="346"/>
      <c r="B60" s="406"/>
      <c r="C60" s="407"/>
      <c r="D60" s="407"/>
      <c r="E60" s="407"/>
      <c r="F60" s="408"/>
      <c r="G60" s="409"/>
      <c r="H60" s="1"/>
    </row>
    <row r="61" spans="1:8">
      <c r="A61" s="351"/>
      <c r="B61" s="391" t="s">
        <v>27</v>
      </c>
      <c r="C61" s="392"/>
      <c r="D61" s="393"/>
      <c r="E61" s="393"/>
      <c r="F61" s="394"/>
      <c r="G61" s="395"/>
      <c r="H61" s="1"/>
    </row>
    <row r="62" spans="1:8" ht="24">
      <c r="A62" s="351"/>
      <c r="B62" s="415" t="s">
        <v>28</v>
      </c>
      <c r="C62" s="415" t="s">
        <v>29</v>
      </c>
      <c r="D62" s="415" t="s">
        <v>30</v>
      </c>
      <c r="E62" s="415" t="s">
        <v>17</v>
      </c>
      <c r="F62" s="415" t="s">
        <v>18</v>
      </c>
      <c r="G62" s="416" t="s">
        <v>19</v>
      </c>
      <c r="H62" s="1"/>
    </row>
    <row r="63" spans="1:8">
      <c r="A63" s="417"/>
      <c r="B63" s="418" t="s">
        <v>311</v>
      </c>
      <c r="C63" s="419"/>
      <c r="D63" s="420"/>
      <c r="E63" s="419"/>
      <c r="F63" s="419"/>
      <c r="G63" s="420"/>
      <c r="H63" s="1"/>
    </row>
    <row r="64" spans="1:8">
      <c r="A64" s="60"/>
      <c r="B64" s="150" t="s">
        <v>312</v>
      </c>
      <c r="C64" s="100" t="s">
        <v>63</v>
      </c>
      <c r="D64" s="103">
        <v>3</v>
      </c>
      <c r="E64" s="100" t="s">
        <v>313</v>
      </c>
      <c r="F64" s="104">
        <v>80000</v>
      </c>
      <c r="G64" s="104">
        <f t="shared" ref="G64:G81" si="2">D64*F64</f>
        <v>240000</v>
      </c>
      <c r="H64" s="1"/>
    </row>
    <row r="65" spans="1:8">
      <c r="A65" s="60"/>
      <c r="B65" s="150" t="s">
        <v>206</v>
      </c>
      <c r="C65" s="100"/>
      <c r="D65" s="103"/>
      <c r="E65" s="100"/>
      <c r="F65" s="104"/>
      <c r="G65" s="104"/>
      <c r="H65" s="1"/>
    </row>
    <row r="66" spans="1:8">
      <c r="A66" s="60"/>
      <c r="B66" s="150" t="s">
        <v>207</v>
      </c>
      <c r="C66" s="100" t="s">
        <v>63</v>
      </c>
      <c r="D66" s="103">
        <v>400</v>
      </c>
      <c r="E66" s="100" t="s">
        <v>310</v>
      </c>
      <c r="F66" s="104">
        <v>1053</v>
      </c>
      <c r="G66" s="104">
        <f t="shared" si="2"/>
        <v>421200</v>
      </c>
      <c r="H66" s="1"/>
    </row>
    <row r="67" spans="1:8">
      <c r="A67" s="60"/>
      <c r="B67" s="150" t="s">
        <v>314</v>
      </c>
      <c r="C67" s="100" t="s">
        <v>63</v>
      </c>
      <c r="D67" s="103">
        <v>600</v>
      </c>
      <c r="E67" s="100" t="s">
        <v>310</v>
      </c>
      <c r="F67" s="104">
        <v>1520</v>
      </c>
      <c r="G67" s="104">
        <f t="shared" si="2"/>
        <v>912000</v>
      </c>
      <c r="H67" s="1"/>
    </row>
    <row r="68" spans="1:8">
      <c r="A68" s="60"/>
      <c r="B68" s="150" t="s">
        <v>315</v>
      </c>
      <c r="C68" s="100" t="s">
        <v>63</v>
      </c>
      <c r="D68" s="103">
        <v>300</v>
      </c>
      <c r="E68" s="100" t="s">
        <v>310</v>
      </c>
      <c r="F68" s="104">
        <f>(25470/25)</f>
        <v>1018.8</v>
      </c>
      <c r="G68" s="104">
        <f t="shared" si="2"/>
        <v>305640</v>
      </c>
      <c r="H68" s="1"/>
    </row>
    <row r="69" spans="1:8">
      <c r="A69" s="60"/>
      <c r="B69" s="150" t="s">
        <v>211</v>
      </c>
      <c r="C69" s="100" t="s">
        <v>63</v>
      </c>
      <c r="D69" s="103">
        <v>200</v>
      </c>
      <c r="E69" s="100" t="s">
        <v>310</v>
      </c>
      <c r="F69" s="104">
        <f>(26775/25)</f>
        <v>1071</v>
      </c>
      <c r="G69" s="104">
        <f t="shared" si="2"/>
        <v>214200</v>
      </c>
      <c r="H69" s="1"/>
    </row>
    <row r="70" spans="1:8">
      <c r="A70" s="60"/>
      <c r="B70" s="150" t="s">
        <v>316</v>
      </c>
      <c r="C70" s="100" t="s">
        <v>103</v>
      </c>
      <c r="D70" s="103">
        <v>0.2</v>
      </c>
      <c r="E70" s="100" t="s">
        <v>280</v>
      </c>
      <c r="F70" s="104">
        <v>61070</v>
      </c>
      <c r="G70" s="104">
        <f t="shared" si="2"/>
        <v>12214</v>
      </c>
      <c r="H70" s="1"/>
    </row>
    <row r="71" spans="1:8">
      <c r="A71" s="60"/>
      <c r="B71" s="150" t="s">
        <v>317</v>
      </c>
      <c r="C71" s="100" t="s">
        <v>103</v>
      </c>
      <c r="D71" s="103">
        <v>0.2</v>
      </c>
      <c r="E71" s="100" t="s">
        <v>280</v>
      </c>
      <c r="F71" s="104">
        <v>10177.199999999999</v>
      </c>
      <c r="G71" s="104">
        <f t="shared" si="2"/>
        <v>2035.4399999999998</v>
      </c>
      <c r="H71" s="1"/>
    </row>
    <row r="72" spans="1:8">
      <c r="A72" s="60"/>
      <c r="B72" s="150" t="s">
        <v>318</v>
      </c>
      <c r="C72" s="100" t="s">
        <v>103</v>
      </c>
      <c r="D72" s="103">
        <v>0.2</v>
      </c>
      <c r="E72" s="100" t="s">
        <v>280</v>
      </c>
      <c r="F72" s="104">
        <f>(12624*1.1)</f>
        <v>13886.400000000001</v>
      </c>
      <c r="G72" s="104">
        <f t="shared" si="2"/>
        <v>2777.2800000000007</v>
      </c>
      <c r="H72" s="1"/>
    </row>
    <row r="73" spans="1:8">
      <c r="A73" s="60"/>
      <c r="B73" s="150" t="s">
        <v>319</v>
      </c>
      <c r="C73" s="100" t="s">
        <v>103</v>
      </c>
      <c r="D73" s="103">
        <v>5</v>
      </c>
      <c r="E73" s="100" t="s">
        <v>310</v>
      </c>
      <c r="F73" s="104">
        <v>21500</v>
      </c>
      <c r="G73" s="104">
        <f t="shared" si="2"/>
        <v>107500</v>
      </c>
      <c r="H73" s="1"/>
    </row>
    <row r="74" spans="1:8">
      <c r="A74" s="60"/>
      <c r="B74" s="150" t="s">
        <v>320</v>
      </c>
      <c r="C74" s="100" t="s">
        <v>103</v>
      </c>
      <c r="D74" s="103">
        <v>5</v>
      </c>
      <c r="E74" s="100" t="s">
        <v>310</v>
      </c>
      <c r="F74" s="104">
        <v>14960</v>
      </c>
      <c r="G74" s="104">
        <f t="shared" si="2"/>
        <v>74800</v>
      </c>
      <c r="H74" s="1"/>
    </row>
    <row r="75" spans="1:8">
      <c r="A75" s="60"/>
      <c r="B75" s="150" t="s">
        <v>215</v>
      </c>
      <c r="C75" s="100"/>
      <c r="D75" s="103"/>
      <c r="E75" s="100"/>
      <c r="F75" s="104"/>
      <c r="G75" s="104"/>
      <c r="H75" s="1"/>
    </row>
    <row r="76" spans="1:8">
      <c r="A76" s="60"/>
      <c r="B76" s="150" t="s">
        <v>321</v>
      </c>
      <c r="C76" s="100" t="s">
        <v>63</v>
      </c>
      <c r="D76" s="103">
        <v>6</v>
      </c>
      <c r="E76" s="100" t="s">
        <v>115</v>
      </c>
      <c r="F76" s="104">
        <f>(7560*1.1)</f>
        <v>8316</v>
      </c>
      <c r="G76" s="104">
        <f t="shared" si="2"/>
        <v>49896</v>
      </c>
      <c r="H76" s="1"/>
    </row>
    <row r="77" spans="1:8">
      <c r="A77" s="60"/>
      <c r="B77" s="150" t="s">
        <v>322</v>
      </c>
      <c r="C77" s="100" t="s">
        <v>103</v>
      </c>
      <c r="D77" s="103">
        <v>2</v>
      </c>
      <c r="E77" s="100" t="s">
        <v>115</v>
      </c>
      <c r="F77" s="104">
        <v>13760</v>
      </c>
      <c r="G77" s="104">
        <f t="shared" si="2"/>
        <v>27520</v>
      </c>
      <c r="H77" s="1"/>
    </row>
    <row r="78" spans="1:8">
      <c r="A78" s="60"/>
      <c r="B78" s="150" t="s">
        <v>323</v>
      </c>
      <c r="C78" s="100" t="s">
        <v>63</v>
      </c>
      <c r="D78" s="103">
        <v>4</v>
      </c>
      <c r="E78" s="100" t="s">
        <v>324</v>
      </c>
      <c r="F78" s="104">
        <v>40910</v>
      </c>
      <c r="G78" s="104">
        <f t="shared" si="2"/>
        <v>163640</v>
      </c>
      <c r="H78" s="1"/>
    </row>
    <row r="79" spans="1:8">
      <c r="A79" s="60"/>
      <c r="B79" s="150" t="s">
        <v>325</v>
      </c>
      <c r="C79" s="100" t="s">
        <v>63</v>
      </c>
      <c r="D79" s="103">
        <v>2.5</v>
      </c>
      <c r="E79" s="100" t="s">
        <v>324</v>
      </c>
      <c r="F79" s="104">
        <v>34100</v>
      </c>
      <c r="G79" s="104">
        <f t="shared" si="2"/>
        <v>85250</v>
      </c>
      <c r="H79" s="1"/>
    </row>
    <row r="80" spans="1:8">
      <c r="A80" s="60"/>
      <c r="B80" s="150" t="s">
        <v>326</v>
      </c>
      <c r="C80" s="100" t="s">
        <v>63</v>
      </c>
      <c r="D80" s="103">
        <v>2.5</v>
      </c>
      <c r="E80" s="100" t="s">
        <v>324</v>
      </c>
      <c r="F80" s="104">
        <v>34220</v>
      </c>
      <c r="G80" s="104">
        <f t="shared" si="2"/>
        <v>85550</v>
      </c>
      <c r="H80" s="1"/>
    </row>
    <row r="81" spans="1:8">
      <c r="A81" s="60"/>
      <c r="B81" s="150" t="s">
        <v>327</v>
      </c>
      <c r="C81" s="100" t="s">
        <v>63</v>
      </c>
      <c r="D81" s="103">
        <v>0.2</v>
      </c>
      <c r="E81" s="100" t="s">
        <v>280</v>
      </c>
      <c r="F81" s="104">
        <v>198670</v>
      </c>
      <c r="G81" s="104">
        <f t="shared" si="2"/>
        <v>39734</v>
      </c>
      <c r="H81" s="1"/>
    </row>
    <row r="82" spans="1:8">
      <c r="A82" s="60"/>
      <c r="B82" s="150" t="s">
        <v>233</v>
      </c>
      <c r="C82" s="100"/>
      <c r="D82" s="103"/>
      <c r="E82" s="100"/>
      <c r="F82" s="104"/>
      <c r="G82" s="104"/>
      <c r="H82" s="1"/>
    </row>
    <row r="83" spans="1:8">
      <c r="A83" s="60"/>
      <c r="B83" s="106" t="s">
        <v>328</v>
      </c>
      <c r="C83" s="102" t="s">
        <v>103</v>
      </c>
      <c r="D83" s="102">
        <v>5</v>
      </c>
      <c r="E83" s="102" t="s">
        <v>329</v>
      </c>
      <c r="F83" s="104">
        <v>35189</v>
      </c>
      <c r="G83" s="104">
        <f t="shared" ref="G83:G89" si="3">D83*F83</f>
        <v>175945</v>
      </c>
      <c r="H83" s="1"/>
    </row>
    <row r="84" spans="1:8">
      <c r="A84" s="60"/>
      <c r="B84" s="106" t="s">
        <v>330</v>
      </c>
      <c r="C84" s="100" t="s">
        <v>103</v>
      </c>
      <c r="D84" s="103">
        <v>1.5</v>
      </c>
      <c r="E84" s="100" t="s">
        <v>331</v>
      </c>
      <c r="F84" s="104">
        <f>(39270*1.1)</f>
        <v>43197</v>
      </c>
      <c r="G84" s="104">
        <f t="shared" si="3"/>
        <v>64795.5</v>
      </c>
      <c r="H84" s="1"/>
    </row>
    <row r="85" spans="1:8">
      <c r="A85" s="60"/>
      <c r="B85" s="150" t="s">
        <v>244</v>
      </c>
      <c r="C85" s="100"/>
      <c r="D85" s="103"/>
      <c r="E85" s="100"/>
      <c r="F85" s="104"/>
      <c r="G85" s="104"/>
      <c r="H85" s="1"/>
    </row>
    <row r="86" spans="1:8">
      <c r="A86" s="60"/>
      <c r="B86" s="106" t="s">
        <v>332</v>
      </c>
      <c r="C86" s="102" t="s">
        <v>103</v>
      </c>
      <c r="D86" s="102">
        <v>1</v>
      </c>
      <c r="E86" s="102" t="s">
        <v>333</v>
      </c>
      <c r="F86" s="104">
        <v>102950</v>
      </c>
      <c r="G86" s="104">
        <f t="shared" si="3"/>
        <v>102950</v>
      </c>
      <c r="H86" s="1"/>
    </row>
    <row r="87" spans="1:8">
      <c r="A87" s="60"/>
      <c r="B87" s="106" t="s">
        <v>334</v>
      </c>
      <c r="C87" s="100" t="s">
        <v>103</v>
      </c>
      <c r="D87" s="103">
        <v>2</v>
      </c>
      <c r="E87" s="100" t="s">
        <v>333</v>
      </c>
      <c r="F87" s="104">
        <v>37890</v>
      </c>
      <c r="G87" s="104">
        <f t="shared" si="3"/>
        <v>75780</v>
      </c>
      <c r="H87" s="1"/>
    </row>
    <row r="88" spans="1:8">
      <c r="A88" s="60"/>
      <c r="B88" s="106" t="s">
        <v>335</v>
      </c>
      <c r="C88" s="100" t="s">
        <v>103</v>
      </c>
      <c r="D88" s="103">
        <v>1.5</v>
      </c>
      <c r="E88" s="100" t="s">
        <v>333</v>
      </c>
      <c r="F88" s="104">
        <v>44890</v>
      </c>
      <c r="G88" s="104">
        <f t="shared" si="3"/>
        <v>67335</v>
      </c>
      <c r="H88" s="1"/>
    </row>
    <row r="89" spans="1:8">
      <c r="A89" s="60"/>
      <c r="B89" s="106" t="s">
        <v>336</v>
      </c>
      <c r="C89" s="102" t="s">
        <v>103</v>
      </c>
      <c r="D89" s="102">
        <v>0.8</v>
      </c>
      <c r="E89" s="102" t="s">
        <v>333</v>
      </c>
      <c r="F89" s="104">
        <v>49140</v>
      </c>
      <c r="G89" s="104">
        <f t="shared" si="3"/>
        <v>39312</v>
      </c>
      <c r="H89" s="1"/>
    </row>
    <row r="90" spans="1:8">
      <c r="A90" s="60"/>
      <c r="B90" s="132" t="s">
        <v>31</v>
      </c>
      <c r="C90" s="133"/>
      <c r="D90" s="133"/>
      <c r="E90" s="133"/>
      <c r="F90" s="134"/>
      <c r="G90" s="142">
        <f>SUM(G64:G89)</f>
        <v>3270074.2199999997</v>
      </c>
      <c r="H90" s="1"/>
    </row>
    <row r="91" spans="1:8">
      <c r="A91" s="2"/>
      <c r="B91" s="127"/>
      <c r="C91" s="128"/>
      <c r="D91" s="128"/>
      <c r="E91" s="129"/>
      <c r="F91" s="130"/>
      <c r="G91" s="131"/>
      <c r="H91" s="1"/>
    </row>
    <row r="92" spans="1:8">
      <c r="A92" s="5"/>
      <c r="B92" s="32" t="s">
        <v>32</v>
      </c>
      <c r="C92" s="33"/>
      <c r="D92" s="34"/>
      <c r="E92" s="34"/>
      <c r="F92" s="35"/>
      <c r="G92" s="114"/>
      <c r="H92" s="1"/>
    </row>
    <row r="93" spans="1:8" ht="24">
      <c r="A93" s="5"/>
      <c r="B93" s="124" t="s">
        <v>33</v>
      </c>
      <c r="C93" s="101" t="s">
        <v>29</v>
      </c>
      <c r="D93" s="101" t="s">
        <v>30</v>
      </c>
      <c r="E93" s="124" t="s">
        <v>17</v>
      </c>
      <c r="F93" s="101" t="s">
        <v>18</v>
      </c>
      <c r="G93" s="124" t="s">
        <v>19</v>
      </c>
      <c r="H93" s="1"/>
    </row>
    <row r="94" spans="1:8">
      <c r="A94" s="60"/>
      <c r="B94" s="125" t="s">
        <v>60</v>
      </c>
      <c r="C94" s="126" t="s">
        <v>60</v>
      </c>
      <c r="D94" s="126" t="s">
        <v>60</v>
      </c>
      <c r="E94" s="100" t="s">
        <v>60</v>
      </c>
      <c r="F94" s="104" t="s">
        <v>60</v>
      </c>
      <c r="G94" s="104"/>
      <c r="H94" s="1"/>
    </row>
    <row r="95" spans="1:8">
      <c r="A95" s="5"/>
      <c r="B95" s="50" t="s">
        <v>34</v>
      </c>
      <c r="C95" s="51"/>
      <c r="D95" s="51"/>
      <c r="E95" s="123"/>
      <c r="F95" s="52"/>
      <c r="G95" s="143"/>
      <c r="H95" s="1"/>
    </row>
    <row r="96" spans="1:8">
      <c r="A96" s="2"/>
      <c r="B96" s="63" t="s">
        <v>337</v>
      </c>
      <c r="C96" s="63" t="s">
        <v>338</v>
      </c>
      <c r="D96" s="63">
        <v>4</v>
      </c>
      <c r="E96" s="63" t="s">
        <v>339</v>
      </c>
      <c r="F96" s="64">
        <v>120000</v>
      </c>
      <c r="G96" s="117">
        <v>480000</v>
      </c>
      <c r="H96" s="1"/>
    </row>
    <row r="97" spans="1:8">
      <c r="A97" s="60"/>
      <c r="B97" s="65" t="s">
        <v>35</v>
      </c>
      <c r="C97" s="66"/>
      <c r="D97" s="66"/>
      <c r="E97" s="66"/>
      <c r="F97" s="66"/>
      <c r="G97" s="67">
        <f>(G40+G59+G90+G96)</f>
        <v>7968074.2199999997</v>
      </c>
      <c r="H97" s="1"/>
    </row>
    <row r="98" spans="1:8">
      <c r="A98" s="60"/>
      <c r="B98" s="68" t="s">
        <v>36</v>
      </c>
      <c r="C98" s="54"/>
      <c r="D98" s="54"/>
      <c r="E98" s="54"/>
      <c r="F98" s="54"/>
      <c r="G98" s="69">
        <f>G97*0.05</f>
        <v>398403.71100000001</v>
      </c>
      <c r="H98" s="1"/>
    </row>
    <row r="99" spans="1:8">
      <c r="A99" s="60"/>
      <c r="B99" s="70" t="s">
        <v>37</v>
      </c>
      <c r="C99" s="53"/>
      <c r="D99" s="53"/>
      <c r="E99" s="53"/>
      <c r="F99" s="53"/>
      <c r="G99" s="71">
        <f>G98+G97</f>
        <v>8366477.9309999999</v>
      </c>
      <c r="H99" s="1"/>
    </row>
    <row r="100" spans="1:8">
      <c r="A100" s="60"/>
      <c r="B100" s="68" t="s">
        <v>38</v>
      </c>
      <c r="C100" s="54"/>
      <c r="D100" s="54"/>
      <c r="E100" s="54"/>
      <c r="F100" s="54"/>
      <c r="G100" s="69">
        <f>G12</f>
        <v>10800000</v>
      </c>
      <c r="H100" s="1"/>
    </row>
    <row r="101" spans="1:8">
      <c r="A101" s="60"/>
      <c r="B101" s="72" t="s">
        <v>39</v>
      </c>
      <c r="C101" s="73"/>
      <c r="D101" s="73"/>
      <c r="E101" s="73"/>
      <c r="F101" s="73"/>
      <c r="G101" s="67">
        <f>G100-G99</f>
        <v>2433522.0690000001</v>
      </c>
      <c r="H101" s="1"/>
    </row>
    <row r="102" spans="1:8">
      <c r="A102" s="60"/>
      <c r="B102" s="61" t="s">
        <v>40</v>
      </c>
      <c r="C102" s="62"/>
      <c r="D102" s="62"/>
      <c r="E102" s="62"/>
      <c r="F102" s="62"/>
      <c r="G102" s="118"/>
      <c r="H102" s="1"/>
    </row>
    <row r="103" spans="1:8" ht="15.75" thickBot="1">
      <c r="A103" s="60"/>
      <c r="B103" s="74"/>
      <c r="C103" s="62"/>
      <c r="D103" s="62"/>
      <c r="E103" s="62"/>
      <c r="F103" s="62"/>
      <c r="G103" s="118"/>
      <c r="H103" s="1"/>
    </row>
    <row r="104" spans="1:8">
      <c r="A104" s="60"/>
      <c r="B104" s="85" t="s">
        <v>41</v>
      </c>
      <c r="C104" s="421"/>
      <c r="D104" s="421"/>
      <c r="E104" s="421"/>
      <c r="F104" s="422"/>
      <c r="G104" s="118"/>
      <c r="H104" s="1"/>
    </row>
    <row r="105" spans="1:8">
      <c r="A105" s="60"/>
      <c r="B105" s="88" t="s">
        <v>42</v>
      </c>
      <c r="C105" s="59"/>
      <c r="D105" s="59"/>
      <c r="E105" s="59"/>
      <c r="F105" s="89"/>
      <c r="G105" s="118"/>
      <c r="H105" s="1"/>
    </row>
    <row r="106" spans="1:8">
      <c r="A106" s="60"/>
      <c r="B106" s="88" t="s">
        <v>43</v>
      </c>
      <c r="C106" s="59"/>
      <c r="D106" s="59"/>
      <c r="E106" s="59"/>
      <c r="F106" s="89"/>
      <c r="G106" s="118"/>
      <c r="H106" s="1"/>
    </row>
    <row r="107" spans="1:8">
      <c r="A107" s="60"/>
      <c r="B107" s="88" t="s">
        <v>44</v>
      </c>
      <c r="C107" s="59"/>
      <c r="D107" s="59"/>
      <c r="E107" s="59"/>
      <c r="F107" s="89"/>
      <c r="G107" s="118"/>
      <c r="H107" s="1"/>
    </row>
    <row r="108" spans="1:8">
      <c r="A108" s="60"/>
      <c r="B108" s="88" t="s">
        <v>45</v>
      </c>
      <c r="C108" s="59"/>
      <c r="D108" s="59"/>
      <c r="E108" s="59"/>
      <c r="F108" s="89"/>
      <c r="G108" s="118"/>
      <c r="H108" s="1"/>
    </row>
    <row r="109" spans="1:8">
      <c r="A109" s="60"/>
      <c r="B109" s="88" t="s">
        <v>46</v>
      </c>
      <c r="C109" s="59"/>
      <c r="D109" s="59"/>
      <c r="E109" s="59"/>
      <c r="F109" s="89"/>
      <c r="G109" s="118"/>
      <c r="H109" s="1"/>
    </row>
    <row r="110" spans="1:8" ht="15.75" thickBot="1">
      <c r="A110" s="60"/>
      <c r="B110" s="90" t="s">
        <v>47</v>
      </c>
      <c r="C110" s="423"/>
      <c r="D110" s="423"/>
      <c r="E110" s="423"/>
      <c r="F110" s="92"/>
      <c r="G110" s="118"/>
      <c r="H110" s="1"/>
    </row>
    <row r="111" spans="1:8">
      <c r="A111" s="60"/>
      <c r="B111" s="83"/>
      <c r="C111" s="59"/>
      <c r="D111" s="59"/>
      <c r="E111" s="59"/>
      <c r="F111" s="59"/>
      <c r="G111" s="118"/>
      <c r="H111" s="1"/>
    </row>
    <row r="112" spans="1:8" ht="15.75" thickBot="1">
      <c r="A112" s="60"/>
      <c r="B112" s="942" t="s">
        <v>48</v>
      </c>
      <c r="C112" s="943"/>
      <c r="D112" s="82"/>
      <c r="E112" s="55"/>
      <c r="F112" s="55"/>
      <c r="G112" s="118"/>
      <c r="H112" s="1"/>
    </row>
    <row r="113" spans="1:8">
      <c r="A113" s="60"/>
      <c r="B113" s="76" t="s">
        <v>33</v>
      </c>
      <c r="C113" s="145" t="s">
        <v>49</v>
      </c>
      <c r="D113" s="146" t="s">
        <v>50</v>
      </c>
      <c r="E113" s="55"/>
      <c r="F113" s="55"/>
      <c r="G113" s="118"/>
      <c r="H113" s="1"/>
    </row>
    <row r="114" spans="1:8">
      <c r="A114" s="60"/>
      <c r="B114" s="77" t="s">
        <v>51</v>
      </c>
      <c r="C114" s="56">
        <f>G40</f>
        <v>3610000</v>
      </c>
      <c r="D114" s="78">
        <f>(C114/C120)</f>
        <v>0.4577455274185056</v>
      </c>
      <c r="E114" s="55"/>
      <c r="F114" s="55"/>
      <c r="G114" s="118"/>
      <c r="H114" s="1"/>
    </row>
    <row r="115" spans="1:8">
      <c r="A115" s="60"/>
      <c r="B115" s="77" t="s">
        <v>52</v>
      </c>
      <c r="C115" s="56">
        <f>G45</f>
        <v>0</v>
      </c>
      <c r="D115" s="78">
        <v>0</v>
      </c>
      <c r="E115" s="55"/>
      <c r="F115" s="55"/>
      <c r="G115" s="118"/>
      <c r="H115" s="1"/>
    </row>
    <row r="116" spans="1:8">
      <c r="A116" s="60"/>
      <c r="B116" s="77" t="s">
        <v>53</v>
      </c>
      <c r="C116" s="56">
        <f>G59</f>
        <v>608000</v>
      </c>
      <c r="D116" s="78">
        <f>(C116/C120)</f>
        <v>7.7093983565221999E-2</v>
      </c>
      <c r="E116" s="55"/>
      <c r="F116" s="55"/>
      <c r="G116" s="118"/>
      <c r="H116" s="1"/>
    </row>
    <row r="117" spans="1:8">
      <c r="A117" s="60"/>
      <c r="B117" s="77" t="s">
        <v>28</v>
      </c>
      <c r="C117" s="56">
        <f>G90</f>
        <v>3270074.2199999997</v>
      </c>
      <c r="D117" s="78">
        <f>(C117/C120)</f>
        <v>0.4146431713383818</v>
      </c>
      <c r="E117" s="55"/>
      <c r="F117" s="55"/>
      <c r="G117" s="118"/>
      <c r="H117" s="1"/>
    </row>
    <row r="118" spans="1:8">
      <c r="A118" s="60"/>
      <c r="B118" s="77" t="s">
        <v>54</v>
      </c>
      <c r="C118" s="57">
        <f>G95</f>
        <v>0</v>
      </c>
      <c r="D118" s="78">
        <f>(C118/C120)</f>
        <v>0</v>
      </c>
      <c r="E118" s="58"/>
      <c r="F118" s="58"/>
      <c r="G118" s="118"/>
      <c r="H118" s="1"/>
    </row>
    <row r="119" spans="1:8">
      <c r="A119" s="60"/>
      <c r="B119" s="77" t="s">
        <v>55</v>
      </c>
      <c r="C119" s="57">
        <f>G98</f>
        <v>398403.71100000001</v>
      </c>
      <c r="D119" s="78">
        <f>(C119/C120)</f>
        <v>5.0517317677890555E-2</v>
      </c>
      <c r="E119" s="58"/>
      <c r="F119" s="58"/>
      <c r="G119" s="118"/>
      <c r="H119" s="1"/>
    </row>
    <row r="120" spans="1:8" ht="15.75" thickBot="1">
      <c r="A120" s="60"/>
      <c r="B120" s="79" t="s">
        <v>56</v>
      </c>
      <c r="C120" s="80">
        <f>SUM(C114:C119)</f>
        <v>7886477.9309999999</v>
      </c>
      <c r="D120" s="81">
        <f>SUM(D114:D119)</f>
        <v>1</v>
      </c>
      <c r="E120" s="58"/>
      <c r="F120" s="58"/>
      <c r="G120" s="118"/>
      <c r="H120" s="1"/>
    </row>
    <row r="121" spans="1:8">
      <c r="A121" s="60"/>
      <c r="B121" s="74"/>
      <c r="C121" s="62"/>
      <c r="D121" s="62"/>
      <c r="E121" s="62"/>
      <c r="F121" s="62"/>
      <c r="G121" s="118"/>
      <c r="H121" s="1"/>
    </row>
    <row r="122" spans="1:8" ht="15.75" thickBot="1">
      <c r="A122" s="60"/>
      <c r="B122" s="75"/>
      <c r="C122" s="62"/>
      <c r="D122" s="62"/>
      <c r="E122" s="62"/>
      <c r="F122" s="62"/>
      <c r="G122" s="118"/>
      <c r="H122" s="1"/>
    </row>
    <row r="123" spans="1:8" ht="15.75" thickBot="1">
      <c r="A123" s="60"/>
      <c r="B123" s="939" t="s">
        <v>70</v>
      </c>
      <c r="C123" s="940"/>
      <c r="D123" s="940"/>
      <c r="E123" s="941"/>
      <c r="F123" s="58"/>
      <c r="G123" s="118"/>
      <c r="H123" s="1"/>
    </row>
    <row r="124" spans="1:8">
      <c r="A124" s="60"/>
      <c r="B124" s="94" t="s">
        <v>68</v>
      </c>
      <c r="C124" s="136">
        <v>20000</v>
      </c>
      <c r="D124" s="136">
        <f>G9</f>
        <v>60000</v>
      </c>
      <c r="E124" s="136">
        <v>28000</v>
      </c>
      <c r="F124" s="93"/>
      <c r="G124" s="119"/>
      <c r="H124" s="1"/>
    </row>
    <row r="125" spans="1:8" ht="15.75" thickBot="1">
      <c r="A125" s="60"/>
      <c r="B125" s="79" t="s">
        <v>69</v>
      </c>
      <c r="C125" s="80">
        <f>(G99/C124)</f>
        <v>418.32389654999997</v>
      </c>
      <c r="D125" s="80">
        <f>(G99/D124)</f>
        <v>139.44129885000001</v>
      </c>
      <c r="E125" s="95">
        <f>(G99/E124)</f>
        <v>298.80278325</v>
      </c>
      <c r="F125" s="93"/>
      <c r="G125" s="119"/>
      <c r="H125" s="1"/>
    </row>
    <row r="126" spans="1:8">
      <c r="A126" s="60"/>
      <c r="B126" s="84" t="s">
        <v>57</v>
      </c>
      <c r="C126" s="59"/>
      <c r="D126" s="59"/>
      <c r="E126" s="59"/>
      <c r="F126" s="59"/>
      <c r="G126" s="120"/>
      <c r="H126" s="1"/>
    </row>
    <row r="127" spans="1:8">
      <c r="A127" s="1"/>
      <c r="B127" s="1"/>
      <c r="C127" s="1"/>
      <c r="D127" s="1"/>
      <c r="E127" s="1"/>
      <c r="F127" s="1"/>
      <c r="G127" s="121"/>
      <c r="H127" s="1"/>
    </row>
    <row r="128" spans="1:8">
      <c r="A128" s="1"/>
      <c r="B128" s="1"/>
      <c r="C128" s="1"/>
      <c r="D128" s="1"/>
      <c r="E128" s="1"/>
      <c r="F128" s="1"/>
      <c r="G128" s="121"/>
      <c r="H128" s="1"/>
    </row>
    <row r="129" spans="1:8">
      <c r="A129" s="1"/>
      <c r="B129" s="1"/>
      <c r="C129" s="1"/>
      <c r="D129" s="1"/>
      <c r="E129" s="1"/>
      <c r="F129" s="1"/>
      <c r="G129" s="121"/>
      <c r="H129" s="1"/>
    </row>
    <row r="130" spans="1:8">
      <c r="A130" s="1"/>
      <c r="B130" s="1"/>
      <c r="C130" s="1"/>
      <c r="D130" s="1"/>
      <c r="E130" s="1"/>
      <c r="F130" s="1"/>
      <c r="G130" s="121"/>
      <c r="H130" s="1"/>
    </row>
    <row r="131" spans="1:8">
      <c r="A131" s="1"/>
      <c r="B131" s="1"/>
      <c r="C131" s="1"/>
      <c r="D131" s="1"/>
      <c r="E131" s="1"/>
      <c r="F131" s="1"/>
      <c r="G131" s="121"/>
      <c r="H131" s="1"/>
    </row>
    <row r="132" spans="1:8">
      <c r="A132" s="1"/>
      <c r="B132" s="1"/>
      <c r="C132" s="1"/>
      <c r="D132" s="1"/>
      <c r="E132" s="1"/>
      <c r="F132" s="1"/>
      <c r="G132" s="121"/>
      <c r="H132" s="1"/>
    </row>
    <row r="133" spans="1:8">
      <c r="A133" s="1"/>
      <c r="B133" s="1"/>
      <c r="C133" s="1"/>
      <c r="D133" s="1"/>
      <c r="E133" s="1"/>
      <c r="F133" s="1"/>
      <c r="G133" s="121"/>
      <c r="H133" s="1"/>
    </row>
    <row r="134" spans="1:8">
      <c r="A134" s="1"/>
      <c r="B134" s="1"/>
      <c r="C134" s="1"/>
      <c r="D134" s="1"/>
      <c r="E134" s="1"/>
      <c r="F134" s="1"/>
      <c r="G134" s="121"/>
      <c r="H134" s="1"/>
    </row>
    <row r="135" spans="1:8">
      <c r="A135" s="1"/>
      <c r="B135" s="1"/>
      <c r="C135" s="1"/>
      <c r="D135" s="1"/>
      <c r="E135" s="1"/>
      <c r="F135" s="1"/>
      <c r="G135" s="121"/>
      <c r="H135" s="1"/>
    </row>
    <row r="136" spans="1:8">
      <c r="A136" s="1"/>
      <c r="B136" s="1"/>
      <c r="C136" s="1"/>
      <c r="D136" s="1"/>
      <c r="E136" s="1"/>
      <c r="F136" s="1"/>
      <c r="G136" s="121"/>
      <c r="H136" s="1"/>
    </row>
    <row r="137" spans="1:8">
      <c r="A137" s="1"/>
      <c r="B137" s="1"/>
      <c r="C137" s="1"/>
      <c r="D137" s="1"/>
      <c r="E137" s="1"/>
      <c r="F137" s="1"/>
      <c r="G137" s="121"/>
      <c r="H137" s="1"/>
    </row>
    <row r="138" spans="1:8">
      <c r="A138" s="1"/>
      <c r="B138" s="1"/>
      <c r="C138" s="1"/>
      <c r="D138" s="1"/>
      <c r="E138" s="1"/>
      <c r="F138" s="1"/>
      <c r="G138" s="121"/>
      <c r="H138" s="1"/>
    </row>
    <row r="139" spans="1:8">
      <c r="A139" s="1"/>
      <c r="B139" s="1"/>
      <c r="C139" s="1"/>
      <c r="D139" s="1"/>
      <c r="E139" s="1"/>
      <c r="F139" s="1"/>
      <c r="G139" s="121"/>
      <c r="H139" s="1"/>
    </row>
    <row r="140" spans="1:8">
      <c r="A140" s="1"/>
      <c r="B140" s="1"/>
      <c r="C140" s="1"/>
      <c r="D140" s="1"/>
      <c r="E140" s="1"/>
      <c r="F140" s="1"/>
      <c r="G140" s="121"/>
      <c r="H140" s="1"/>
    </row>
    <row r="141" spans="1:8">
      <c r="A141" s="1"/>
      <c r="B141" s="1"/>
      <c r="C141" s="1"/>
      <c r="D141" s="1"/>
      <c r="E141" s="1"/>
      <c r="F141" s="1"/>
      <c r="G141" s="121"/>
      <c r="H141" s="1"/>
    </row>
    <row r="142" spans="1:8">
      <c r="A142" s="1"/>
      <c r="B142" s="1"/>
      <c r="C142" s="1"/>
      <c r="D142" s="1"/>
      <c r="E142" s="1"/>
      <c r="F142" s="1"/>
      <c r="G142" s="121"/>
      <c r="H142" s="1"/>
    </row>
    <row r="143" spans="1:8">
      <c r="A143" s="1"/>
      <c r="B143" s="1"/>
      <c r="C143" s="1"/>
      <c r="D143" s="1"/>
      <c r="E143" s="1"/>
      <c r="F143" s="1"/>
      <c r="G143" s="121"/>
      <c r="H143" s="1"/>
    </row>
    <row r="144" spans="1:8">
      <c r="A144" s="1"/>
      <c r="B144" s="1"/>
      <c r="C144" s="1"/>
      <c r="D144" s="1"/>
      <c r="E144" s="1"/>
      <c r="F144" s="1"/>
      <c r="G144" s="121"/>
      <c r="H144" s="1"/>
    </row>
    <row r="145" spans="1:8">
      <c r="A145" s="1"/>
      <c r="B145" s="1"/>
      <c r="C145" s="1"/>
      <c r="D145" s="1"/>
      <c r="E145" s="1"/>
      <c r="F145" s="1"/>
      <c r="G145" s="121"/>
      <c r="H145" s="1"/>
    </row>
    <row r="146" spans="1:8">
      <c r="A146" s="1"/>
      <c r="B146" s="1"/>
      <c r="C146" s="1"/>
      <c r="D146" s="1"/>
      <c r="E146" s="1"/>
      <c r="F146" s="1"/>
      <c r="G146" s="121"/>
      <c r="H146" s="1"/>
    </row>
    <row r="147" spans="1:8">
      <c r="A147" s="1"/>
      <c r="B147" s="1"/>
      <c r="C147" s="1"/>
      <c r="D147" s="1"/>
      <c r="E147" s="1"/>
      <c r="F147" s="1"/>
      <c r="G147" s="121"/>
      <c r="H147" s="1"/>
    </row>
    <row r="148" spans="1:8">
      <c r="A148" s="1"/>
      <c r="B148" s="1"/>
      <c r="C148" s="1"/>
      <c r="D148" s="1"/>
      <c r="E148" s="1"/>
      <c r="F148" s="1"/>
      <c r="G148" s="121"/>
      <c r="H148" s="1"/>
    </row>
    <row r="149" spans="1:8">
      <c r="A149" s="1"/>
      <c r="B149" s="1"/>
      <c r="C149" s="1"/>
      <c r="D149" s="1"/>
      <c r="E149" s="1"/>
      <c r="F149" s="1"/>
      <c r="G149" s="121"/>
      <c r="H149" s="1"/>
    </row>
    <row r="150" spans="1:8">
      <c r="A150" s="1"/>
      <c r="B150" s="1"/>
      <c r="C150" s="1"/>
      <c r="D150" s="1"/>
      <c r="E150" s="1"/>
      <c r="F150" s="1"/>
      <c r="G150" s="121"/>
      <c r="H150" s="1"/>
    </row>
    <row r="151" spans="1:8">
      <c r="A151" s="1"/>
      <c r="B151" s="1"/>
      <c r="C151" s="1"/>
      <c r="D151" s="1"/>
      <c r="E151" s="1"/>
      <c r="F151" s="1"/>
      <c r="G151" s="121"/>
      <c r="H151" s="1"/>
    </row>
  </sheetData>
  <mergeCells count="9">
    <mergeCell ref="B17:G17"/>
    <mergeCell ref="B112:C112"/>
    <mergeCell ref="B123:E12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E113" sqref="E113"/>
    </sheetView>
  </sheetViews>
  <sheetFormatPr baseColWidth="10" defaultRowHeight="15"/>
  <sheetData>
    <row r="1" spans="1:7">
      <c r="A1" s="424"/>
      <c r="B1" s="424"/>
      <c r="C1" s="424"/>
      <c r="D1" s="424"/>
      <c r="E1" s="424"/>
      <c r="F1" s="424"/>
      <c r="G1" s="425"/>
    </row>
    <row r="2" spans="1:7">
      <c r="A2" s="424"/>
      <c r="B2" s="424"/>
      <c r="C2" s="424"/>
      <c r="D2" s="424"/>
      <c r="E2" s="424"/>
      <c r="F2" s="424"/>
      <c r="G2" s="425"/>
    </row>
    <row r="3" spans="1:7">
      <c r="A3" s="424"/>
      <c r="B3" s="424"/>
      <c r="C3" s="424"/>
      <c r="D3" s="424"/>
      <c r="E3" s="424"/>
      <c r="F3" s="424"/>
      <c r="G3" s="425"/>
    </row>
    <row r="7" spans="1:7">
      <c r="A7" s="427"/>
      <c r="B7" s="428"/>
      <c r="C7" s="426"/>
      <c r="D7" s="428"/>
      <c r="E7" s="428"/>
      <c r="F7" s="528"/>
    </row>
    <row r="8" spans="1:7" ht="24.75">
      <c r="A8" s="429" t="s">
        <v>0</v>
      </c>
      <c r="B8" s="430" t="s">
        <v>340</v>
      </c>
      <c r="C8" s="431"/>
      <c r="D8" s="968" t="s">
        <v>267</v>
      </c>
      <c r="E8" s="969"/>
      <c r="F8" s="566">
        <v>9000</v>
      </c>
    </row>
    <row r="9" spans="1:7" ht="25.5">
      <c r="A9" s="432" t="s">
        <v>1</v>
      </c>
      <c r="B9" s="541" t="s">
        <v>341</v>
      </c>
      <c r="C9" s="433"/>
      <c r="D9" s="970" t="s">
        <v>2</v>
      </c>
      <c r="E9" s="971"/>
      <c r="F9" s="435" t="s">
        <v>342</v>
      </c>
    </row>
    <row r="10" spans="1:7" ht="25.5">
      <c r="A10" s="432" t="s">
        <v>3</v>
      </c>
      <c r="B10" s="435" t="s">
        <v>58</v>
      </c>
      <c r="C10" s="433"/>
      <c r="D10" s="970" t="s">
        <v>67</v>
      </c>
      <c r="E10" s="971"/>
      <c r="F10" s="529">
        <v>2000</v>
      </c>
    </row>
    <row r="11" spans="1:7" ht="25.5">
      <c r="A11" s="432" t="s">
        <v>4</v>
      </c>
      <c r="B11" s="436" t="s">
        <v>75</v>
      </c>
      <c r="C11" s="433"/>
      <c r="D11" s="437" t="s">
        <v>5</v>
      </c>
      <c r="E11" s="438"/>
      <c r="F11" s="519">
        <v>18000000</v>
      </c>
    </row>
    <row r="12" spans="1:7" ht="25.5">
      <c r="A12" s="432" t="s">
        <v>6</v>
      </c>
      <c r="B12" s="435" t="s">
        <v>75</v>
      </c>
      <c r="C12" s="433"/>
      <c r="D12" s="970" t="s">
        <v>7</v>
      </c>
      <c r="E12" s="971"/>
      <c r="F12" s="435" t="s">
        <v>343</v>
      </c>
    </row>
    <row r="13" spans="1:7" ht="25.5">
      <c r="A13" s="432" t="s">
        <v>8</v>
      </c>
      <c r="B13" s="435" t="s">
        <v>272</v>
      </c>
      <c r="C13" s="433"/>
      <c r="D13" s="970" t="s">
        <v>9</v>
      </c>
      <c r="E13" s="971"/>
      <c r="F13" s="435" t="s">
        <v>342</v>
      </c>
    </row>
    <row r="14" spans="1:7" ht="25.5">
      <c r="A14" s="432" t="s">
        <v>10</v>
      </c>
      <c r="B14" s="565">
        <v>44571</v>
      </c>
      <c r="C14" s="433"/>
      <c r="D14" s="972" t="s">
        <v>11</v>
      </c>
      <c r="E14" s="973"/>
      <c r="F14" s="436" t="s">
        <v>344</v>
      </c>
    </row>
    <row r="15" spans="1:7">
      <c r="A15" s="439"/>
      <c r="B15" s="440"/>
      <c r="C15" s="441"/>
      <c r="D15" s="442"/>
      <c r="E15" s="442"/>
      <c r="F15" s="530"/>
    </row>
    <row r="16" spans="1:7">
      <c r="A16" s="974" t="s">
        <v>12</v>
      </c>
      <c r="B16" s="975"/>
      <c r="C16" s="975"/>
      <c r="D16" s="975"/>
      <c r="E16" s="975"/>
      <c r="F16" s="975"/>
    </row>
    <row r="17" spans="1:6">
      <c r="A17" s="443"/>
      <c r="B17" s="444"/>
      <c r="C17" s="444"/>
      <c r="D17" s="444"/>
      <c r="E17" s="445"/>
      <c r="F17" s="531"/>
    </row>
    <row r="18" spans="1:6">
      <c r="A18" s="446" t="s">
        <v>13</v>
      </c>
      <c r="B18" s="447"/>
      <c r="C18" s="448"/>
      <c r="D18" s="448"/>
      <c r="E18" s="448"/>
      <c r="F18" s="532"/>
    </row>
    <row r="19" spans="1:6" ht="24">
      <c r="A19" s="449" t="s">
        <v>14</v>
      </c>
      <c r="B19" s="449" t="s">
        <v>15</v>
      </c>
      <c r="C19" s="449" t="s">
        <v>16</v>
      </c>
      <c r="D19" s="449" t="s">
        <v>17</v>
      </c>
      <c r="E19" s="449" t="s">
        <v>18</v>
      </c>
      <c r="F19" s="449" t="s">
        <v>19</v>
      </c>
    </row>
    <row r="20" spans="1:6">
      <c r="A20" s="434" t="s">
        <v>345</v>
      </c>
      <c r="B20" s="450" t="s">
        <v>20</v>
      </c>
      <c r="C20" s="520">
        <v>30</v>
      </c>
      <c r="D20" s="450" t="s">
        <v>346</v>
      </c>
      <c r="E20" s="555">
        <v>25000</v>
      </c>
      <c r="F20" s="555">
        <v>750000</v>
      </c>
    </row>
    <row r="21" spans="1:6">
      <c r="A21" s="434" t="s">
        <v>347</v>
      </c>
      <c r="B21" s="450" t="s">
        <v>20</v>
      </c>
      <c r="C21" s="520">
        <v>3</v>
      </c>
      <c r="D21" s="450" t="s">
        <v>348</v>
      </c>
      <c r="E21" s="555">
        <v>25000</v>
      </c>
      <c r="F21" s="555">
        <v>75000</v>
      </c>
    </row>
    <row r="22" spans="1:6" ht="25.5">
      <c r="A22" s="434" t="s">
        <v>349</v>
      </c>
      <c r="B22" s="450" t="s">
        <v>20</v>
      </c>
      <c r="C22" s="562">
        <v>5</v>
      </c>
      <c r="D22" s="450" t="s">
        <v>350</v>
      </c>
      <c r="E22" s="555">
        <v>25000</v>
      </c>
      <c r="F22" s="555">
        <v>125000</v>
      </c>
    </row>
    <row r="23" spans="1:6">
      <c r="A23" s="434" t="s">
        <v>351</v>
      </c>
      <c r="B23" s="450" t="s">
        <v>20</v>
      </c>
      <c r="C23" s="520">
        <v>16</v>
      </c>
      <c r="D23" s="450" t="s">
        <v>352</v>
      </c>
      <c r="E23" s="555">
        <v>25000</v>
      </c>
      <c r="F23" s="555">
        <v>400000</v>
      </c>
    </row>
    <row r="24" spans="1:6">
      <c r="A24" s="434" t="s">
        <v>353</v>
      </c>
      <c r="B24" s="450" t="s">
        <v>20</v>
      </c>
      <c r="C24" s="520">
        <v>110</v>
      </c>
      <c r="D24" s="450" t="s">
        <v>354</v>
      </c>
      <c r="E24" s="555">
        <v>25000</v>
      </c>
      <c r="F24" s="555">
        <v>2750000</v>
      </c>
    </row>
    <row r="25" spans="1:6">
      <c r="A25" s="434" t="s">
        <v>355</v>
      </c>
      <c r="B25" s="450" t="s">
        <v>20</v>
      </c>
      <c r="C25" s="562">
        <v>5</v>
      </c>
      <c r="D25" s="450" t="s">
        <v>350</v>
      </c>
      <c r="E25" s="555">
        <v>25000</v>
      </c>
      <c r="F25" s="555">
        <v>125000</v>
      </c>
    </row>
    <row r="26" spans="1:6">
      <c r="A26" s="434"/>
      <c r="B26" s="450"/>
      <c r="C26" s="520"/>
      <c r="D26" s="450"/>
      <c r="E26" s="555"/>
      <c r="F26" s="555">
        <v>0</v>
      </c>
    </row>
    <row r="27" spans="1:6">
      <c r="A27" s="434"/>
      <c r="B27" s="450"/>
      <c r="C27" s="520"/>
      <c r="D27" s="450"/>
      <c r="E27" s="555"/>
      <c r="F27" s="555">
        <v>0</v>
      </c>
    </row>
    <row r="28" spans="1:6">
      <c r="A28" s="434"/>
      <c r="B28" s="450"/>
      <c r="C28" s="562"/>
      <c r="D28" s="450"/>
      <c r="E28" s="555"/>
      <c r="F28" s="555">
        <v>0</v>
      </c>
    </row>
    <row r="29" spans="1:6">
      <c r="A29" s="434"/>
      <c r="B29" s="450"/>
      <c r="C29" s="520"/>
      <c r="D29" s="450"/>
      <c r="E29" s="555"/>
      <c r="F29" s="555">
        <v>0</v>
      </c>
    </row>
    <row r="30" spans="1:6">
      <c r="A30" s="434"/>
      <c r="B30" s="450"/>
      <c r="C30" s="520"/>
      <c r="D30" s="450"/>
      <c r="E30" s="555"/>
      <c r="F30" s="555">
        <v>0</v>
      </c>
    </row>
    <row r="31" spans="1:6">
      <c r="A31" s="434"/>
      <c r="B31" s="450"/>
      <c r="C31" s="520"/>
      <c r="D31" s="450"/>
      <c r="E31" s="555"/>
      <c r="F31" s="555">
        <v>0</v>
      </c>
    </row>
    <row r="32" spans="1:6">
      <c r="A32" s="434"/>
      <c r="B32" s="450"/>
      <c r="C32" s="520"/>
      <c r="D32" s="450"/>
      <c r="E32" s="555"/>
      <c r="F32" s="555">
        <v>0</v>
      </c>
    </row>
    <row r="33" spans="1:6">
      <c r="A33" s="451" t="s">
        <v>21</v>
      </c>
      <c r="B33" s="452"/>
      <c r="C33" s="452"/>
      <c r="D33" s="452"/>
      <c r="E33" s="453"/>
      <c r="F33" s="556">
        <v>4225000</v>
      </c>
    </row>
    <row r="34" spans="1:6">
      <c r="A34" s="443"/>
      <c r="B34" s="445"/>
      <c r="C34" s="445"/>
      <c r="D34" s="445"/>
      <c r="E34" s="454"/>
      <c r="F34" s="533"/>
    </row>
    <row r="35" spans="1:6">
      <c r="A35" s="455" t="s">
        <v>22</v>
      </c>
      <c r="B35" s="456"/>
      <c r="C35" s="457"/>
      <c r="D35" s="457"/>
      <c r="E35" s="458"/>
      <c r="F35" s="534"/>
    </row>
    <row r="36" spans="1:6" ht="24">
      <c r="A36" s="459" t="s">
        <v>14</v>
      </c>
      <c r="B36" s="460" t="s">
        <v>15</v>
      </c>
      <c r="C36" s="460" t="s">
        <v>16</v>
      </c>
      <c r="D36" s="459" t="s">
        <v>60</v>
      </c>
      <c r="E36" s="460" t="s">
        <v>18</v>
      </c>
      <c r="F36" s="459" t="s">
        <v>19</v>
      </c>
    </row>
    <row r="37" spans="1:6">
      <c r="A37" s="461"/>
      <c r="B37" s="462" t="s">
        <v>60</v>
      </c>
      <c r="C37" s="462" t="s">
        <v>60</v>
      </c>
      <c r="D37" s="462" t="s">
        <v>60</v>
      </c>
      <c r="E37" s="518" t="s">
        <v>60</v>
      </c>
      <c r="F37" s="558"/>
    </row>
    <row r="38" spans="1:6">
      <c r="A38" s="463" t="s">
        <v>23</v>
      </c>
      <c r="B38" s="464"/>
      <c r="C38" s="464"/>
      <c r="D38" s="464"/>
      <c r="E38" s="465"/>
      <c r="F38" s="559"/>
    </row>
    <row r="39" spans="1:6">
      <c r="A39" s="466"/>
      <c r="B39" s="467"/>
      <c r="C39" s="467"/>
      <c r="D39" s="467"/>
      <c r="E39" s="468"/>
      <c r="F39" s="535"/>
    </row>
    <row r="40" spans="1:6">
      <c r="A40" s="455" t="s">
        <v>24</v>
      </c>
      <c r="B40" s="456"/>
      <c r="C40" s="457"/>
      <c r="D40" s="457"/>
      <c r="E40" s="458"/>
      <c r="F40" s="534"/>
    </row>
    <row r="41" spans="1:6" ht="24">
      <c r="A41" s="469" t="s">
        <v>14</v>
      </c>
      <c r="B41" s="469" t="s">
        <v>15</v>
      </c>
      <c r="C41" s="469" t="s">
        <v>16</v>
      </c>
      <c r="D41" s="469" t="s">
        <v>17</v>
      </c>
      <c r="E41" s="470" t="s">
        <v>18</v>
      </c>
      <c r="F41" s="469" t="s">
        <v>19</v>
      </c>
    </row>
    <row r="42" spans="1:6" ht="25.5">
      <c r="A42" s="434" t="s">
        <v>356</v>
      </c>
      <c r="B42" s="450" t="s">
        <v>25</v>
      </c>
      <c r="C42" s="520">
        <v>15</v>
      </c>
      <c r="D42" s="450" t="s">
        <v>357</v>
      </c>
      <c r="E42" s="555">
        <v>30000</v>
      </c>
      <c r="F42" s="555">
        <v>450000</v>
      </c>
    </row>
    <row r="43" spans="1:6">
      <c r="A43" s="434" t="s">
        <v>358</v>
      </c>
      <c r="B43" s="450" t="s">
        <v>25</v>
      </c>
      <c r="C43" s="520">
        <v>1</v>
      </c>
      <c r="D43" s="450" t="s">
        <v>359</v>
      </c>
      <c r="E43" s="555">
        <v>65000</v>
      </c>
      <c r="F43" s="555">
        <v>65000</v>
      </c>
    </row>
    <row r="44" spans="1:6" ht="25.5">
      <c r="A44" s="434" t="s">
        <v>349</v>
      </c>
      <c r="B44" s="450" t="s">
        <v>25</v>
      </c>
      <c r="C44" s="520">
        <v>5</v>
      </c>
      <c r="D44" s="450" t="s">
        <v>360</v>
      </c>
      <c r="E44" s="555">
        <v>75000</v>
      </c>
      <c r="F44" s="555">
        <v>375000</v>
      </c>
    </row>
    <row r="45" spans="1:6" ht="25.5">
      <c r="A45" s="434" t="s">
        <v>361</v>
      </c>
      <c r="B45" s="450" t="s">
        <v>25</v>
      </c>
      <c r="C45" s="520">
        <v>5</v>
      </c>
      <c r="D45" s="450" t="s">
        <v>362</v>
      </c>
      <c r="E45" s="555">
        <v>90000</v>
      </c>
      <c r="F45" s="555">
        <v>450000</v>
      </c>
    </row>
    <row r="46" spans="1:6">
      <c r="A46" s="434" t="s">
        <v>363</v>
      </c>
      <c r="B46" s="450" t="s">
        <v>25</v>
      </c>
      <c r="C46" s="520">
        <v>1</v>
      </c>
      <c r="D46" s="450" t="s">
        <v>364</v>
      </c>
      <c r="E46" s="555">
        <v>75000</v>
      </c>
      <c r="F46" s="555">
        <v>75000</v>
      </c>
    </row>
    <row r="47" spans="1:6" ht="51">
      <c r="A47" s="434" t="s">
        <v>365</v>
      </c>
      <c r="B47" s="450" t="s">
        <v>25</v>
      </c>
      <c r="C47" s="520">
        <v>5</v>
      </c>
      <c r="D47" s="450" t="s">
        <v>354</v>
      </c>
      <c r="E47" s="555">
        <v>90000</v>
      </c>
      <c r="F47" s="555">
        <v>450000</v>
      </c>
    </row>
    <row r="48" spans="1:6">
      <c r="A48" s="434" t="s">
        <v>366</v>
      </c>
      <c r="B48" s="450" t="s">
        <v>25</v>
      </c>
      <c r="C48" s="520">
        <v>1</v>
      </c>
      <c r="D48" s="450" t="s">
        <v>354</v>
      </c>
      <c r="E48" s="555">
        <v>150000</v>
      </c>
      <c r="F48" s="555">
        <v>150000</v>
      </c>
    </row>
    <row r="49" spans="1:6">
      <c r="A49" s="471" t="s">
        <v>26</v>
      </c>
      <c r="B49" s="472"/>
      <c r="C49" s="472"/>
      <c r="D49" s="472"/>
      <c r="E49" s="472"/>
      <c r="F49" s="557">
        <v>2015000</v>
      </c>
    </row>
    <row r="50" spans="1:6">
      <c r="A50" s="466"/>
      <c r="B50" s="467"/>
      <c r="C50" s="467"/>
      <c r="D50" s="467"/>
      <c r="E50" s="468"/>
      <c r="F50" s="535"/>
    </row>
    <row r="51" spans="1:6">
      <c r="A51" s="455" t="s">
        <v>27</v>
      </c>
      <c r="B51" s="456"/>
      <c r="C51" s="457"/>
      <c r="D51" s="457"/>
      <c r="E51" s="458"/>
      <c r="F51" s="534"/>
    </row>
    <row r="52" spans="1:6" ht="24">
      <c r="A52" s="522" t="s">
        <v>28</v>
      </c>
      <c r="B52" s="522" t="s">
        <v>29</v>
      </c>
      <c r="C52" s="522" t="s">
        <v>30</v>
      </c>
      <c r="D52" s="522" t="s">
        <v>17</v>
      </c>
      <c r="E52" s="522" t="s">
        <v>18</v>
      </c>
      <c r="F52" s="536" t="s">
        <v>19</v>
      </c>
    </row>
    <row r="53" spans="1:6">
      <c r="A53" s="567" t="s">
        <v>367</v>
      </c>
      <c r="B53" s="526" t="s">
        <v>368</v>
      </c>
      <c r="C53" s="525">
        <v>30</v>
      </c>
      <c r="D53" s="526" t="s">
        <v>369</v>
      </c>
      <c r="E53" s="526">
        <v>17840</v>
      </c>
      <c r="F53" s="525">
        <v>535200</v>
      </c>
    </row>
    <row r="54" spans="1:6">
      <c r="A54" s="527" t="s">
        <v>370</v>
      </c>
      <c r="B54" s="523" t="s">
        <v>63</v>
      </c>
      <c r="C54" s="523">
        <v>2.4</v>
      </c>
      <c r="D54" s="523" t="s">
        <v>371</v>
      </c>
      <c r="E54" s="525">
        <v>85000</v>
      </c>
      <c r="F54" s="525">
        <v>204000</v>
      </c>
    </row>
    <row r="55" spans="1:6">
      <c r="A55" s="527" t="s">
        <v>372</v>
      </c>
      <c r="B55" s="521" t="s">
        <v>63</v>
      </c>
      <c r="C55" s="524">
        <v>2.6</v>
      </c>
      <c r="D55" s="521" t="s">
        <v>373</v>
      </c>
      <c r="E55" s="525">
        <v>17500</v>
      </c>
      <c r="F55" s="525">
        <v>45500</v>
      </c>
    </row>
    <row r="56" spans="1:6">
      <c r="A56" s="527" t="s">
        <v>374</v>
      </c>
      <c r="B56" s="521" t="s">
        <v>63</v>
      </c>
      <c r="C56" s="524">
        <v>1.6</v>
      </c>
      <c r="D56" s="521" t="s">
        <v>348</v>
      </c>
      <c r="E56" s="525">
        <v>38000</v>
      </c>
      <c r="F56" s="525">
        <v>60800</v>
      </c>
    </row>
    <row r="57" spans="1:6">
      <c r="A57" s="527" t="s">
        <v>375</v>
      </c>
      <c r="B57" s="523" t="s">
        <v>376</v>
      </c>
      <c r="C57" s="523">
        <v>1</v>
      </c>
      <c r="D57" s="523" t="s">
        <v>359</v>
      </c>
      <c r="E57" s="525">
        <v>31000</v>
      </c>
      <c r="F57" s="525">
        <v>31000</v>
      </c>
    </row>
    <row r="58" spans="1:6">
      <c r="A58" s="527" t="s">
        <v>377</v>
      </c>
      <c r="B58" s="521" t="s">
        <v>376</v>
      </c>
      <c r="C58" s="524">
        <v>1.8</v>
      </c>
      <c r="D58" s="521" t="s">
        <v>359</v>
      </c>
      <c r="E58" s="525">
        <v>31510</v>
      </c>
      <c r="F58" s="525">
        <v>56718</v>
      </c>
    </row>
    <row r="59" spans="1:6">
      <c r="A59" s="527" t="s">
        <v>378</v>
      </c>
      <c r="B59" s="521" t="s">
        <v>379</v>
      </c>
      <c r="C59" s="524">
        <v>1.5</v>
      </c>
      <c r="D59" s="521" t="s">
        <v>380</v>
      </c>
      <c r="E59" s="525">
        <v>61950</v>
      </c>
      <c r="F59" s="525">
        <v>92925</v>
      </c>
    </row>
    <row r="60" spans="1:6">
      <c r="A60" s="527" t="s">
        <v>381</v>
      </c>
      <c r="B60" s="523" t="s">
        <v>368</v>
      </c>
      <c r="C60" s="523">
        <v>7</v>
      </c>
      <c r="D60" s="523" t="s">
        <v>364</v>
      </c>
      <c r="E60" s="525">
        <v>4116</v>
      </c>
      <c r="F60" s="525">
        <v>28812</v>
      </c>
    </row>
    <row r="61" spans="1:6">
      <c r="A61" s="527" t="s">
        <v>382</v>
      </c>
      <c r="B61" s="521" t="s">
        <v>376</v>
      </c>
      <c r="C61" s="524">
        <v>40</v>
      </c>
      <c r="D61" s="521" t="s">
        <v>383</v>
      </c>
      <c r="E61" s="525">
        <v>60</v>
      </c>
      <c r="F61" s="525">
        <v>2400</v>
      </c>
    </row>
    <row r="62" spans="1:6">
      <c r="A62" s="527" t="s">
        <v>384</v>
      </c>
      <c r="B62" s="521" t="s">
        <v>376</v>
      </c>
      <c r="C62" s="524">
        <v>10</v>
      </c>
      <c r="D62" s="521" t="s">
        <v>385</v>
      </c>
      <c r="E62" s="525">
        <v>6051</v>
      </c>
      <c r="F62" s="525">
        <v>60510</v>
      </c>
    </row>
    <row r="63" spans="1:6">
      <c r="A63" s="527" t="s">
        <v>386</v>
      </c>
      <c r="B63" s="521" t="s">
        <v>376</v>
      </c>
      <c r="C63" s="524">
        <v>5</v>
      </c>
      <c r="D63" s="521" t="s">
        <v>383</v>
      </c>
      <c r="E63" s="525">
        <v>4000</v>
      </c>
      <c r="F63" s="525">
        <v>20000</v>
      </c>
    </row>
    <row r="64" spans="1:6">
      <c r="A64" s="527" t="s">
        <v>387</v>
      </c>
      <c r="B64" s="521" t="s">
        <v>376</v>
      </c>
      <c r="C64" s="524">
        <v>12</v>
      </c>
      <c r="D64" s="521" t="s">
        <v>350</v>
      </c>
      <c r="E64" s="525">
        <v>7378</v>
      </c>
      <c r="F64" s="525">
        <v>88536</v>
      </c>
    </row>
    <row r="65" spans="1:6">
      <c r="A65" s="527" t="s">
        <v>388</v>
      </c>
      <c r="B65" s="521" t="s">
        <v>379</v>
      </c>
      <c r="C65" s="524">
        <v>15</v>
      </c>
      <c r="D65" s="521" t="s">
        <v>359</v>
      </c>
      <c r="E65" s="525">
        <v>8520</v>
      </c>
      <c r="F65" s="525">
        <v>127800</v>
      </c>
    </row>
    <row r="66" spans="1:6">
      <c r="A66" s="527" t="s">
        <v>389</v>
      </c>
      <c r="B66" s="521" t="s">
        <v>376</v>
      </c>
      <c r="C66" s="524">
        <v>2</v>
      </c>
      <c r="D66" s="521" t="s">
        <v>390</v>
      </c>
      <c r="E66" s="525">
        <v>10000</v>
      </c>
      <c r="F66" s="525">
        <v>20000</v>
      </c>
    </row>
    <row r="67" spans="1:6">
      <c r="A67" s="527" t="s">
        <v>391</v>
      </c>
      <c r="B67" s="521" t="s">
        <v>368</v>
      </c>
      <c r="C67" s="524">
        <v>0.5</v>
      </c>
      <c r="D67" s="521" t="s">
        <v>359</v>
      </c>
      <c r="E67" s="525">
        <v>85130</v>
      </c>
      <c r="F67" s="525">
        <v>42565</v>
      </c>
    </row>
    <row r="68" spans="1:6">
      <c r="A68" s="527" t="s">
        <v>392</v>
      </c>
      <c r="B68" s="521" t="s">
        <v>368</v>
      </c>
      <c r="C68" s="524">
        <v>300</v>
      </c>
      <c r="D68" s="521" t="s">
        <v>373</v>
      </c>
      <c r="E68" s="525">
        <v>1053</v>
      </c>
      <c r="F68" s="525">
        <v>315900</v>
      </c>
    </row>
    <row r="69" spans="1:6">
      <c r="A69" s="527" t="s">
        <v>393</v>
      </c>
      <c r="B69" s="521" t="s">
        <v>368</v>
      </c>
      <c r="C69" s="524">
        <v>400</v>
      </c>
      <c r="D69" s="521" t="s">
        <v>373</v>
      </c>
      <c r="E69" s="525">
        <v>1115</v>
      </c>
      <c r="F69" s="525">
        <v>446000</v>
      </c>
    </row>
    <row r="70" spans="1:6">
      <c r="A70" s="527" t="s">
        <v>394</v>
      </c>
      <c r="B70" s="521" t="s">
        <v>376</v>
      </c>
      <c r="C70" s="524">
        <v>12</v>
      </c>
      <c r="D70" s="521" t="s">
        <v>395</v>
      </c>
      <c r="E70" s="525">
        <v>6800</v>
      </c>
      <c r="F70" s="525">
        <v>81600</v>
      </c>
    </row>
    <row r="71" spans="1:6">
      <c r="A71" s="527" t="s">
        <v>396</v>
      </c>
      <c r="B71" s="521" t="s">
        <v>376</v>
      </c>
      <c r="C71" s="524">
        <v>10</v>
      </c>
      <c r="D71" s="521" t="s">
        <v>364</v>
      </c>
      <c r="E71" s="525">
        <v>4462</v>
      </c>
      <c r="F71" s="525">
        <v>44620</v>
      </c>
    </row>
    <row r="72" spans="1:6">
      <c r="A72" s="527" t="s">
        <v>397</v>
      </c>
      <c r="B72" s="521" t="s">
        <v>376</v>
      </c>
      <c r="C72" s="524">
        <v>36</v>
      </c>
      <c r="D72" s="521" t="s">
        <v>359</v>
      </c>
      <c r="E72" s="525">
        <v>4580</v>
      </c>
      <c r="F72" s="525">
        <v>164880</v>
      </c>
    </row>
    <row r="73" spans="1:6">
      <c r="A73" s="527" t="s">
        <v>398</v>
      </c>
      <c r="B73" s="521" t="s">
        <v>376</v>
      </c>
      <c r="C73" s="524">
        <v>10</v>
      </c>
      <c r="D73" s="521" t="s">
        <v>364</v>
      </c>
      <c r="E73" s="525">
        <v>10332</v>
      </c>
      <c r="F73" s="525">
        <v>103320</v>
      </c>
    </row>
    <row r="74" spans="1:6">
      <c r="A74" s="527" t="s">
        <v>399</v>
      </c>
      <c r="B74" s="521" t="s">
        <v>376</v>
      </c>
      <c r="C74" s="524">
        <v>40</v>
      </c>
      <c r="D74" s="521" t="s">
        <v>400</v>
      </c>
      <c r="E74" s="525">
        <v>1200</v>
      </c>
      <c r="F74" s="525">
        <v>48000</v>
      </c>
    </row>
    <row r="75" spans="1:6">
      <c r="A75" s="527" t="s">
        <v>401</v>
      </c>
      <c r="B75" s="521" t="s">
        <v>368</v>
      </c>
      <c r="C75" s="524">
        <v>200</v>
      </c>
      <c r="D75" s="521" t="s">
        <v>359</v>
      </c>
      <c r="E75" s="525">
        <v>850</v>
      </c>
      <c r="F75" s="525">
        <v>170000</v>
      </c>
    </row>
    <row r="76" spans="1:6">
      <c r="A76" s="527" t="s">
        <v>402</v>
      </c>
      <c r="B76" s="521" t="s">
        <v>368</v>
      </c>
      <c r="C76" s="524">
        <v>200</v>
      </c>
      <c r="D76" s="521" t="s">
        <v>359</v>
      </c>
      <c r="E76" s="525">
        <v>1200</v>
      </c>
      <c r="F76" s="525">
        <v>240000</v>
      </c>
    </row>
    <row r="77" spans="1:6">
      <c r="A77" s="551" t="s">
        <v>31</v>
      </c>
      <c r="B77" s="552"/>
      <c r="C77" s="552"/>
      <c r="D77" s="552"/>
      <c r="E77" s="553"/>
      <c r="F77" s="560">
        <v>3031086</v>
      </c>
    </row>
    <row r="78" spans="1:6">
      <c r="A78" s="546"/>
      <c r="B78" s="547"/>
      <c r="C78" s="547"/>
      <c r="D78" s="548"/>
      <c r="E78" s="549"/>
      <c r="F78" s="550"/>
    </row>
    <row r="79" spans="1:6">
      <c r="A79" s="455" t="s">
        <v>32</v>
      </c>
      <c r="B79" s="456"/>
      <c r="C79" s="457"/>
      <c r="D79" s="457"/>
      <c r="E79" s="458"/>
      <c r="F79" s="534"/>
    </row>
    <row r="80" spans="1:6" ht="24">
      <c r="A80" s="543" t="s">
        <v>33</v>
      </c>
      <c r="B80" s="522" t="s">
        <v>29</v>
      </c>
      <c r="C80" s="522" t="s">
        <v>30</v>
      </c>
      <c r="D80" s="543" t="s">
        <v>17</v>
      </c>
      <c r="E80" s="522" t="s">
        <v>18</v>
      </c>
      <c r="F80" s="543" t="s">
        <v>19</v>
      </c>
    </row>
    <row r="81" spans="1:6">
      <c r="A81" s="544" t="s">
        <v>403</v>
      </c>
      <c r="B81" s="545" t="s">
        <v>60</v>
      </c>
      <c r="C81" s="545" t="s">
        <v>60</v>
      </c>
      <c r="D81" s="521" t="s">
        <v>60</v>
      </c>
      <c r="E81" s="525" t="s">
        <v>60</v>
      </c>
      <c r="F81" s="525">
        <v>463554.30000000005</v>
      </c>
    </row>
    <row r="82" spans="1:6">
      <c r="A82" s="473" t="s">
        <v>34</v>
      </c>
      <c r="B82" s="474"/>
      <c r="C82" s="474"/>
      <c r="D82" s="542"/>
      <c r="E82" s="475"/>
      <c r="F82" s="561"/>
    </row>
    <row r="83" spans="1:6">
      <c r="A83" s="485"/>
      <c r="B83" s="485"/>
      <c r="C83" s="485"/>
      <c r="D83" s="485"/>
      <c r="E83" s="486"/>
      <c r="F83" s="537"/>
    </row>
    <row r="84" spans="1:6">
      <c r="A84" s="487" t="s">
        <v>35</v>
      </c>
      <c r="B84" s="488"/>
      <c r="C84" s="488"/>
      <c r="D84" s="488"/>
      <c r="E84" s="488"/>
      <c r="F84" s="489">
        <v>9271086</v>
      </c>
    </row>
    <row r="85" spans="1:6">
      <c r="A85" s="490" t="s">
        <v>36</v>
      </c>
      <c r="B85" s="477"/>
      <c r="C85" s="477"/>
      <c r="D85" s="477"/>
      <c r="E85" s="477"/>
      <c r="F85" s="491">
        <v>463554.30000000005</v>
      </c>
    </row>
    <row r="86" spans="1:6">
      <c r="A86" s="492" t="s">
        <v>37</v>
      </c>
      <c r="B86" s="476"/>
      <c r="C86" s="476"/>
      <c r="D86" s="476"/>
      <c r="E86" s="476"/>
      <c r="F86" s="493">
        <v>9734640.3000000007</v>
      </c>
    </row>
    <row r="87" spans="1:6">
      <c r="A87" s="490" t="s">
        <v>38</v>
      </c>
      <c r="B87" s="477"/>
      <c r="C87" s="477"/>
      <c r="D87" s="477"/>
      <c r="E87" s="477"/>
      <c r="F87" s="491">
        <v>18000000</v>
      </c>
    </row>
    <row r="88" spans="1:6">
      <c r="A88" s="494" t="s">
        <v>39</v>
      </c>
      <c r="B88" s="495"/>
      <c r="C88" s="495"/>
      <c r="D88" s="495"/>
      <c r="E88" s="495"/>
      <c r="F88" s="489">
        <v>8265359.6999999993</v>
      </c>
    </row>
    <row r="89" spans="1:6">
      <c r="A89" s="483" t="s">
        <v>40</v>
      </c>
      <c r="B89" s="484"/>
      <c r="C89" s="484"/>
      <c r="D89" s="484"/>
      <c r="E89" s="484"/>
      <c r="F89" s="538"/>
    </row>
    <row r="90" spans="1:6" ht="15.75" thickBot="1">
      <c r="A90" s="496"/>
      <c r="B90" s="484"/>
      <c r="C90" s="484"/>
      <c r="D90" s="484"/>
      <c r="E90" s="484"/>
      <c r="F90" s="538"/>
    </row>
    <row r="91" spans="1:6">
      <c r="A91" s="507" t="s">
        <v>41</v>
      </c>
      <c r="B91" s="508"/>
      <c r="C91" s="508"/>
      <c r="D91" s="508"/>
      <c r="E91" s="509"/>
      <c r="F91" s="538"/>
    </row>
    <row r="92" spans="1:6">
      <c r="A92" s="510" t="s">
        <v>42</v>
      </c>
      <c r="B92" s="482"/>
      <c r="C92" s="482"/>
      <c r="D92" s="482"/>
      <c r="E92" s="511"/>
      <c r="F92" s="538"/>
    </row>
    <row r="93" spans="1:6">
      <c r="A93" s="510" t="s">
        <v>43</v>
      </c>
      <c r="B93" s="482"/>
      <c r="C93" s="482"/>
      <c r="D93" s="482"/>
      <c r="E93" s="511"/>
      <c r="F93" s="538"/>
    </row>
    <row r="94" spans="1:6">
      <c r="A94" s="510" t="s">
        <v>44</v>
      </c>
      <c r="B94" s="482"/>
      <c r="C94" s="482"/>
      <c r="D94" s="482"/>
      <c r="E94" s="511"/>
      <c r="F94" s="538"/>
    </row>
    <row r="95" spans="1:6">
      <c r="A95" s="510" t="s">
        <v>45</v>
      </c>
      <c r="B95" s="482"/>
      <c r="C95" s="482"/>
      <c r="D95" s="482"/>
      <c r="E95" s="511"/>
      <c r="F95" s="538"/>
    </row>
    <row r="96" spans="1:6">
      <c r="A96" s="510" t="s">
        <v>46</v>
      </c>
      <c r="B96" s="482"/>
      <c r="C96" s="482"/>
      <c r="D96" s="482"/>
      <c r="E96" s="511"/>
      <c r="F96" s="538"/>
    </row>
    <row r="97" spans="1:6" ht="15.75" thickBot="1">
      <c r="A97" s="512" t="s">
        <v>47</v>
      </c>
      <c r="B97" s="513"/>
      <c r="C97" s="513"/>
      <c r="D97" s="513"/>
      <c r="E97" s="514"/>
      <c r="F97" s="538"/>
    </row>
    <row r="98" spans="1:6">
      <c r="A98" s="505"/>
      <c r="B98" s="482"/>
      <c r="C98" s="482"/>
      <c r="D98" s="482"/>
      <c r="E98" s="482"/>
      <c r="F98" s="538"/>
    </row>
    <row r="99" spans="1:6" ht="15.75" thickBot="1">
      <c r="A99" s="979" t="s">
        <v>48</v>
      </c>
      <c r="B99" s="980"/>
      <c r="C99" s="504"/>
      <c r="D99" s="478"/>
      <c r="E99" s="478"/>
      <c r="F99" s="538"/>
    </row>
    <row r="100" spans="1:6">
      <c r="A100" s="498" t="s">
        <v>33</v>
      </c>
      <c r="B100" s="563" t="s">
        <v>49</v>
      </c>
      <c r="C100" s="564" t="s">
        <v>50</v>
      </c>
      <c r="D100" s="478"/>
      <c r="E100" s="478"/>
      <c r="F100" s="538"/>
    </row>
    <row r="101" spans="1:6">
      <c r="A101" s="499" t="s">
        <v>51</v>
      </c>
      <c r="B101" s="479">
        <v>4225000</v>
      </c>
      <c r="C101" s="500">
        <v>0.43401706378406191</v>
      </c>
      <c r="D101" s="478"/>
      <c r="E101" s="478"/>
      <c r="F101" s="538"/>
    </row>
    <row r="102" spans="1:6">
      <c r="A102" s="499" t="s">
        <v>52</v>
      </c>
      <c r="B102" s="479">
        <v>0</v>
      </c>
      <c r="C102" s="500">
        <v>0</v>
      </c>
      <c r="D102" s="478"/>
      <c r="E102" s="478"/>
      <c r="F102" s="538"/>
    </row>
    <row r="103" spans="1:6">
      <c r="A103" s="499" t="s">
        <v>53</v>
      </c>
      <c r="B103" s="479">
        <v>2015000</v>
      </c>
      <c r="C103" s="500">
        <v>0.20699275349701415</v>
      </c>
      <c r="D103" s="478"/>
      <c r="E103" s="478"/>
      <c r="F103" s="538"/>
    </row>
    <row r="104" spans="1:6">
      <c r="A104" s="499" t="s">
        <v>28</v>
      </c>
      <c r="B104" s="479">
        <v>3031086</v>
      </c>
      <c r="C104" s="500">
        <v>0.31137113509987624</v>
      </c>
      <c r="D104" s="478"/>
      <c r="E104" s="478"/>
      <c r="F104" s="538"/>
    </row>
    <row r="105" spans="1:6">
      <c r="A105" s="499" t="s">
        <v>54</v>
      </c>
      <c r="B105" s="480">
        <v>0</v>
      </c>
      <c r="C105" s="500">
        <v>0</v>
      </c>
      <c r="D105" s="481"/>
      <c r="E105" s="481"/>
      <c r="F105" s="538"/>
    </row>
    <row r="106" spans="1:6">
      <c r="A106" s="499" t="s">
        <v>55</v>
      </c>
      <c r="B106" s="480">
        <v>463554.30000000005</v>
      </c>
      <c r="C106" s="500">
        <v>4.7619047619047623E-2</v>
      </c>
      <c r="D106" s="481"/>
      <c r="E106" s="481"/>
      <c r="F106" s="538"/>
    </row>
    <row r="107" spans="1:6" ht="15.75" thickBot="1">
      <c r="A107" s="501" t="s">
        <v>56</v>
      </c>
      <c r="B107" s="502">
        <v>9734640.3000000007</v>
      </c>
      <c r="C107" s="503">
        <v>1</v>
      </c>
      <c r="D107" s="481"/>
      <c r="E107" s="481"/>
      <c r="F107" s="538"/>
    </row>
    <row r="108" spans="1:6">
      <c r="A108" s="496"/>
      <c r="B108" s="484"/>
      <c r="C108" s="484"/>
      <c r="D108" s="484"/>
      <c r="E108" s="484"/>
      <c r="F108" s="538"/>
    </row>
    <row r="109" spans="1:6" ht="15.75" thickBot="1">
      <c r="A109" s="497"/>
      <c r="B109" s="484"/>
      <c r="C109" s="484"/>
      <c r="D109" s="484"/>
      <c r="E109" s="484"/>
      <c r="F109" s="538"/>
    </row>
    <row r="110" spans="1:6" ht="15.75" thickBot="1">
      <c r="A110" s="976" t="s">
        <v>70</v>
      </c>
      <c r="B110" s="977"/>
      <c r="C110" s="977"/>
      <c r="D110" s="978"/>
      <c r="E110" s="481"/>
      <c r="F110" s="538"/>
    </row>
    <row r="111" spans="1:6">
      <c r="A111" s="516" t="s">
        <v>68</v>
      </c>
      <c r="B111" s="554">
        <v>20000</v>
      </c>
      <c r="C111" s="554">
        <v>9000</v>
      </c>
      <c r="D111" s="554">
        <v>28000</v>
      </c>
      <c r="E111" s="515"/>
      <c r="F111" s="539"/>
    </row>
    <row r="112" spans="1:6" ht="15.75" thickBot="1">
      <c r="A112" s="501" t="s">
        <v>69</v>
      </c>
      <c r="B112" s="502">
        <v>486.73201500000005</v>
      </c>
      <c r="C112" s="502">
        <v>1081.6267</v>
      </c>
      <c r="D112" s="517">
        <v>347.66572500000001</v>
      </c>
      <c r="E112" s="515"/>
      <c r="F112" s="539"/>
    </row>
    <row r="113" spans="1:6">
      <c r="A113" s="506" t="s">
        <v>57</v>
      </c>
      <c r="B113" s="482"/>
      <c r="C113" s="482"/>
      <c r="D113" s="482"/>
      <c r="E113" s="482"/>
      <c r="F113" s="540"/>
    </row>
  </sheetData>
  <mergeCells count="9">
    <mergeCell ref="D8:E8"/>
    <mergeCell ref="D13:E13"/>
    <mergeCell ref="D14:E14"/>
    <mergeCell ref="A16:F16"/>
    <mergeCell ref="A110:D110"/>
    <mergeCell ref="A99:B99"/>
    <mergeCell ref="D12:E12"/>
    <mergeCell ref="D10:E10"/>
    <mergeCell ref="D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workbookViewId="0">
      <selection activeCell="D11" sqref="D11:E11"/>
    </sheetView>
  </sheetViews>
  <sheetFormatPr baseColWidth="10" defaultRowHeight="15"/>
  <cols>
    <col min="1" max="1" width="24.28515625" customWidth="1"/>
    <col min="2" max="2" width="24.42578125" customWidth="1"/>
    <col min="3" max="3" width="12.42578125" customWidth="1"/>
    <col min="5" max="5" width="15.7109375" customWidth="1"/>
    <col min="6" max="6" width="19.85546875" customWidth="1"/>
  </cols>
  <sheetData>
    <row r="1" spans="1:6">
      <c r="A1" s="238"/>
      <c r="B1" s="238"/>
      <c r="C1" s="238"/>
      <c r="D1" s="238"/>
      <c r="E1" s="238"/>
      <c r="F1" s="238"/>
    </row>
    <row r="2" spans="1:6">
      <c r="A2" s="238"/>
      <c r="B2" s="238"/>
      <c r="C2" s="238"/>
      <c r="D2" s="238"/>
      <c r="E2" s="238"/>
      <c r="F2" s="238"/>
    </row>
    <row r="3" spans="1:6">
      <c r="A3" s="238"/>
      <c r="B3" s="238"/>
      <c r="C3" s="238"/>
      <c r="D3" s="238"/>
      <c r="E3" s="238"/>
      <c r="F3" s="238"/>
    </row>
    <row r="4" spans="1:6">
      <c r="A4" s="238"/>
      <c r="B4" s="238"/>
      <c r="C4" s="238"/>
      <c r="D4" s="238"/>
      <c r="E4" s="238"/>
      <c r="F4" s="238"/>
    </row>
    <row r="5" spans="1:6">
      <c r="A5" s="238"/>
      <c r="B5" s="238"/>
      <c r="C5" s="238"/>
      <c r="D5" s="238"/>
      <c r="E5" s="238"/>
      <c r="F5" s="238"/>
    </row>
    <row r="6" spans="1:6">
      <c r="A6" s="237"/>
      <c r="B6" s="238"/>
      <c r="C6" s="238"/>
      <c r="D6" s="238"/>
      <c r="E6" s="238"/>
      <c r="F6" s="238"/>
    </row>
    <row r="7" spans="1:6">
      <c r="A7" s="237"/>
      <c r="B7" s="238"/>
      <c r="C7" s="238"/>
      <c r="D7" s="238"/>
      <c r="E7" s="238"/>
      <c r="F7" s="568"/>
    </row>
    <row r="8" spans="1:6">
      <c r="A8" s="238"/>
      <c r="B8" s="238"/>
      <c r="C8" s="238"/>
      <c r="D8" s="238"/>
      <c r="E8" s="238"/>
      <c r="F8" s="238"/>
    </row>
    <row r="9" spans="1:6">
      <c r="A9" s="984" t="s">
        <v>173</v>
      </c>
      <c r="B9" s="985"/>
      <c r="C9" s="985"/>
      <c r="D9" s="985"/>
      <c r="E9" s="985"/>
      <c r="F9" s="985"/>
    </row>
    <row r="10" spans="1:6">
      <c r="A10" s="238"/>
      <c r="B10" s="238"/>
      <c r="C10" s="238"/>
      <c r="D10" s="238"/>
      <c r="E10" s="238"/>
      <c r="F10" s="238"/>
    </row>
    <row r="11" spans="1:6">
      <c r="A11" s="569" t="s">
        <v>0</v>
      </c>
      <c r="B11" s="248" t="s">
        <v>404</v>
      </c>
      <c r="C11" s="242"/>
      <c r="D11" s="949" t="s">
        <v>175</v>
      </c>
      <c r="E11" s="949"/>
      <c r="F11" s="570" t="s">
        <v>405</v>
      </c>
    </row>
    <row r="12" spans="1:6">
      <c r="A12" s="244" t="s">
        <v>1</v>
      </c>
      <c r="B12" s="571" t="s">
        <v>406</v>
      </c>
      <c r="C12" s="242"/>
      <c r="D12" s="949" t="s">
        <v>407</v>
      </c>
      <c r="E12" s="949"/>
      <c r="F12" s="248" t="s">
        <v>408</v>
      </c>
    </row>
    <row r="13" spans="1:6">
      <c r="A13" s="244" t="s">
        <v>3</v>
      </c>
      <c r="B13" s="248" t="s">
        <v>119</v>
      </c>
      <c r="C13" s="242"/>
      <c r="D13" s="949" t="s">
        <v>180</v>
      </c>
      <c r="E13" s="949"/>
      <c r="F13" s="570" t="s">
        <v>405</v>
      </c>
    </row>
    <row r="14" spans="1:6">
      <c r="A14" s="244" t="s">
        <v>4</v>
      </c>
      <c r="B14" s="248" t="s">
        <v>121</v>
      </c>
      <c r="C14" s="242"/>
      <c r="D14" s="949" t="s">
        <v>409</v>
      </c>
      <c r="E14" s="949"/>
      <c r="F14" s="570">
        <f>D118</f>
        <v>26220000</v>
      </c>
    </row>
    <row r="15" spans="1:6">
      <c r="A15" s="244" t="s">
        <v>410</v>
      </c>
      <c r="B15" s="248" t="s">
        <v>184</v>
      </c>
      <c r="C15" s="242"/>
      <c r="D15" s="949" t="s">
        <v>185</v>
      </c>
      <c r="E15" s="949"/>
      <c r="F15" s="248" t="s">
        <v>186</v>
      </c>
    </row>
    <row r="16" spans="1:6">
      <c r="A16" s="244" t="s">
        <v>8</v>
      </c>
      <c r="B16" s="248" t="s">
        <v>187</v>
      </c>
      <c r="C16" s="242"/>
      <c r="D16" s="949" t="s">
        <v>9</v>
      </c>
      <c r="E16" s="949"/>
      <c r="F16" s="248" t="s">
        <v>408</v>
      </c>
    </row>
    <row r="17" spans="1:6" ht="24.75">
      <c r="A17" s="244" t="s">
        <v>10</v>
      </c>
      <c r="B17" s="249">
        <v>44228</v>
      </c>
      <c r="C17" s="242"/>
      <c r="D17" s="953" t="s">
        <v>11</v>
      </c>
      <c r="E17" s="953"/>
      <c r="F17" s="250" t="s">
        <v>411</v>
      </c>
    </row>
    <row r="18" spans="1:6">
      <c r="A18" s="251"/>
      <c r="B18" s="252"/>
      <c r="C18" s="242"/>
      <c r="D18" s="242"/>
      <c r="E18" s="242"/>
      <c r="F18" s="242"/>
    </row>
    <row r="19" spans="1:6">
      <c r="A19" s="981" t="s">
        <v>190</v>
      </c>
      <c r="B19" s="982"/>
      <c r="C19" s="982"/>
      <c r="D19" s="982"/>
      <c r="E19" s="982"/>
      <c r="F19" s="983"/>
    </row>
    <row r="20" spans="1:6">
      <c r="A20" s="242"/>
      <c r="B20" s="254"/>
      <c r="C20" s="254"/>
      <c r="D20" s="254"/>
      <c r="E20" s="242"/>
      <c r="F20" s="242"/>
    </row>
    <row r="21" spans="1:6">
      <c r="A21" s="572" t="s">
        <v>13</v>
      </c>
      <c r="B21" s="256"/>
      <c r="C21" s="256"/>
      <c r="D21" s="256"/>
      <c r="E21" s="256"/>
      <c r="F21" s="242"/>
    </row>
    <row r="22" spans="1:6">
      <c r="A22" s="573" t="s">
        <v>14</v>
      </c>
      <c r="B22" s="573" t="s">
        <v>15</v>
      </c>
      <c r="C22" s="573" t="s">
        <v>16</v>
      </c>
      <c r="D22" s="573" t="s">
        <v>191</v>
      </c>
      <c r="E22" s="573" t="s">
        <v>18</v>
      </c>
      <c r="F22" s="574" t="s">
        <v>19</v>
      </c>
    </row>
    <row r="23" spans="1:6">
      <c r="A23" s="575" t="s">
        <v>412</v>
      </c>
      <c r="B23" s="576" t="s">
        <v>20</v>
      </c>
      <c r="C23" s="577">
        <v>1</v>
      </c>
      <c r="D23" s="576" t="s">
        <v>413</v>
      </c>
      <c r="E23" s="578">
        <v>20000</v>
      </c>
      <c r="F23" s="579">
        <f>+C23*E23</f>
        <v>20000</v>
      </c>
    </row>
    <row r="24" spans="1:6">
      <c r="A24" s="575" t="s">
        <v>196</v>
      </c>
      <c r="B24" s="576" t="s">
        <v>20</v>
      </c>
      <c r="C24" s="580">
        <v>6</v>
      </c>
      <c r="D24" s="576" t="s">
        <v>413</v>
      </c>
      <c r="E24" s="578">
        <v>20000</v>
      </c>
      <c r="F24" s="579">
        <f t="shared" ref="F24:F55" si="0">+C24*E24</f>
        <v>120000</v>
      </c>
    </row>
    <row r="25" spans="1:6">
      <c r="A25" s="575" t="s">
        <v>414</v>
      </c>
      <c r="B25" s="576" t="s">
        <v>20</v>
      </c>
      <c r="C25" s="581">
        <v>1</v>
      </c>
      <c r="D25" s="576" t="s">
        <v>413</v>
      </c>
      <c r="E25" s="578">
        <v>20000</v>
      </c>
      <c r="F25" s="579">
        <f t="shared" si="0"/>
        <v>20000</v>
      </c>
    </row>
    <row r="26" spans="1:6">
      <c r="A26" s="575" t="s">
        <v>415</v>
      </c>
      <c r="B26" s="576" t="s">
        <v>20</v>
      </c>
      <c r="C26" s="581">
        <v>0.2</v>
      </c>
      <c r="D26" s="576" t="s">
        <v>413</v>
      </c>
      <c r="E26" s="578">
        <v>20000</v>
      </c>
      <c r="F26" s="579">
        <f t="shared" si="0"/>
        <v>4000</v>
      </c>
    </row>
    <row r="27" spans="1:6">
      <c r="A27" s="575" t="s">
        <v>416</v>
      </c>
      <c r="B27" s="576" t="s">
        <v>20</v>
      </c>
      <c r="C27" s="580">
        <v>0.2</v>
      </c>
      <c r="D27" s="582" t="s">
        <v>224</v>
      </c>
      <c r="E27" s="578">
        <v>20000</v>
      </c>
      <c r="F27" s="579">
        <f t="shared" si="0"/>
        <v>4000</v>
      </c>
    </row>
    <row r="28" spans="1:6">
      <c r="A28" s="575" t="s">
        <v>417</v>
      </c>
      <c r="B28" s="576" t="s">
        <v>20</v>
      </c>
      <c r="C28" s="581">
        <v>4</v>
      </c>
      <c r="D28" s="582" t="s">
        <v>224</v>
      </c>
      <c r="E28" s="578">
        <v>20000</v>
      </c>
      <c r="F28" s="579">
        <f t="shared" si="0"/>
        <v>80000</v>
      </c>
    </row>
    <row r="29" spans="1:6">
      <c r="A29" s="575" t="s">
        <v>418</v>
      </c>
      <c r="B29" s="576" t="s">
        <v>20</v>
      </c>
      <c r="C29" s="581">
        <v>0.2</v>
      </c>
      <c r="D29" s="582" t="s">
        <v>115</v>
      </c>
      <c r="E29" s="578">
        <v>20000</v>
      </c>
      <c r="F29" s="579">
        <f t="shared" si="0"/>
        <v>4000</v>
      </c>
    </row>
    <row r="30" spans="1:6">
      <c r="A30" s="575" t="s">
        <v>419</v>
      </c>
      <c r="B30" s="576" t="s">
        <v>20</v>
      </c>
      <c r="C30" s="581">
        <v>0.2</v>
      </c>
      <c r="D30" s="582" t="s">
        <v>288</v>
      </c>
      <c r="E30" s="578">
        <v>20000</v>
      </c>
      <c r="F30" s="579">
        <f t="shared" si="0"/>
        <v>4000</v>
      </c>
    </row>
    <row r="31" spans="1:6">
      <c r="A31" s="575" t="s">
        <v>420</v>
      </c>
      <c r="B31" s="576" t="s">
        <v>20</v>
      </c>
      <c r="C31" s="581">
        <v>1</v>
      </c>
      <c r="D31" s="582" t="s">
        <v>115</v>
      </c>
      <c r="E31" s="578">
        <v>20000</v>
      </c>
      <c r="F31" s="579">
        <f t="shared" si="0"/>
        <v>20000</v>
      </c>
    </row>
    <row r="32" spans="1:6">
      <c r="A32" s="575" t="s">
        <v>111</v>
      </c>
      <c r="B32" s="576" t="s">
        <v>20</v>
      </c>
      <c r="C32" s="581">
        <v>1</v>
      </c>
      <c r="D32" s="582" t="s">
        <v>115</v>
      </c>
      <c r="E32" s="578">
        <v>20000</v>
      </c>
      <c r="F32" s="579">
        <f t="shared" si="0"/>
        <v>20000</v>
      </c>
    </row>
    <row r="33" spans="1:6">
      <c r="A33" s="575" t="s">
        <v>421</v>
      </c>
      <c r="B33" s="576" t="s">
        <v>20</v>
      </c>
      <c r="C33" s="581">
        <v>1</v>
      </c>
      <c r="D33" s="582" t="s">
        <v>115</v>
      </c>
      <c r="E33" s="578">
        <v>20000</v>
      </c>
      <c r="F33" s="579">
        <f t="shared" si="0"/>
        <v>20000</v>
      </c>
    </row>
    <row r="34" spans="1:6">
      <c r="A34" s="575" t="s">
        <v>111</v>
      </c>
      <c r="B34" s="576" t="s">
        <v>20</v>
      </c>
      <c r="C34" s="581">
        <v>1</v>
      </c>
      <c r="D34" s="582" t="s">
        <v>115</v>
      </c>
      <c r="E34" s="578">
        <v>20000</v>
      </c>
      <c r="F34" s="579">
        <f t="shared" si="0"/>
        <v>20000</v>
      </c>
    </row>
    <row r="35" spans="1:6">
      <c r="A35" s="575" t="s">
        <v>422</v>
      </c>
      <c r="B35" s="576" t="s">
        <v>20</v>
      </c>
      <c r="C35" s="581">
        <v>1</v>
      </c>
      <c r="D35" s="582" t="s">
        <v>288</v>
      </c>
      <c r="E35" s="578">
        <v>20000</v>
      </c>
      <c r="F35" s="579">
        <f t="shared" si="0"/>
        <v>20000</v>
      </c>
    </row>
    <row r="36" spans="1:6">
      <c r="A36" s="575" t="s">
        <v>423</v>
      </c>
      <c r="B36" s="576" t="s">
        <v>20</v>
      </c>
      <c r="C36" s="581">
        <v>4</v>
      </c>
      <c r="D36" s="582" t="s">
        <v>288</v>
      </c>
      <c r="E36" s="578">
        <v>20000</v>
      </c>
      <c r="F36" s="579">
        <f t="shared" si="0"/>
        <v>80000</v>
      </c>
    </row>
    <row r="37" spans="1:6">
      <c r="A37" s="575" t="s">
        <v>424</v>
      </c>
      <c r="B37" s="576" t="s">
        <v>20</v>
      </c>
      <c r="C37" s="581">
        <v>8</v>
      </c>
      <c r="D37" s="582" t="s">
        <v>288</v>
      </c>
      <c r="E37" s="578">
        <v>20000</v>
      </c>
      <c r="F37" s="579">
        <f t="shared" si="0"/>
        <v>160000</v>
      </c>
    </row>
    <row r="38" spans="1:6">
      <c r="A38" s="575" t="s">
        <v>425</v>
      </c>
      <c r="B38" s="576" t="s">
        <v>20</v>
      </c>
      <c r="C38" s="581">
        <v>2</v>
      </c>
      <c r="D38" s="582" t="s">
        <v>288</v>
      </c>
      <c r="E38" s="578">
        <v>20000</v>
      </c>
      <c r="F38" s="579">
        <f t="shared" si="0"/>
        <v>40000</v>
      </c>
    </row>
    <row r="39" spans="1:6">
      <c r="A39" s="575" t="s">
        <v>426</v>
      </c>
      <c r="B39" s="576" t="s">
        <v>20</v>
      </c>
      <c r="C39" s="581">
        <v>4</v>
      </c>
      <c r="D39" s="582" t="s">
        <v>288</v>
      </c>
      <c r="E39" s="578">
        <v>20000</v>
      </c>
      <c r="F39" s="579">
        <f t="shared" si="0"/>
        <v>80000</v>
      </c>
    </row>
    <row r="40" spans="1:6">
      <c r="A40" s="575" t="s">
        <v>427</v>
      </c>
      <c r="B40" s="576" t="s">
        <v>20</v>
      </c>
      <c r="C40" s="581">
        <v>1</v>
      </c>
      <c r="D40" s="582" t="s">
        <v>290</v>
      </c>
      <c r="E40" s="578">
        <v>20000</v>
      </c>
      <c r="F40" s="579">
        <f t="shared" si="0"/>
        <v>20000</v>
      </c>
    </row>
    <row r="41" spans="1:6">
      <c r="A41" s="575" t="s">
        <v>428</v>
      </c>
      <c r="B41" s="576" t="s">
        <v>20</v>
      </c>
      <c r="C41" s="581">
        <v>4</v>
      </c>
      <c r="D41" s="582" t="s">
        <v>290</v>
      </c>
      <c r="E41" s="578">
        <v>20000</v>
      </c>
      <c r="F41" s="579">
        <f t="shared" si="0"/>
        <v>80000</v>
      </c>
    </row>
    <row r="42" spans="1:6">
      <c r="A42" s="575" t="s">
        <v>429</v>
      </c>
      <c r="B42" s="576" t="s">
        <v>20</v>
      </c>
      <c r="C42" s="581">
        <v>0.2</v>
      </c>
      <c r="D42" s="582" t="s">
        <v>288</v>
      </c>
      <c r="E42" s="578">
        <v>20000</v>
      </c>
      <c r="F42" s="579">
        <f t="shared" si="0"/>
        <v>4000</v>
      </c>
    </row>
    <row r="43" spans="1:6">
      <c r="A43" s="575" t="s">
        <v>426</v>
      </c>
      <c r="B43" s="576" t="s">
        <v>20</v>
      </c>
      <c r="C43" s="581">
        <v>4</v>
      </c>
      <c r="D43" s="582" t="s">
        <v>290</v>
      </c>
      <c r="E43" s="578">
        <v>20000</v>
      </c>
      <c r="F43" s="579">
        <f t="shared" si="0"/>
        <v>80000</v>
      </c>
    </row>
    <row r="44" spans="1:6">
      <c r="A44" s="575" t="s">
        <v>430</v>
      </c>
      <c r="B44" s="576" t="s">
        <v>20</v>
      </c>
      <c r="C44" s="581">
        <v>20</v>
      </c>
      <c r="D44" s="582" t="s">
        <v>292</v>
      </c>
      <c r="E44" s="578">
        <v>20000</v>
      </c>
      <c r="F44" s="579">
        <f t="shared" si="0"/>
        <v>400000</v>
      </c>
    </row>
    <row r="45" spans="1:6">
      <c r="A45" s="575" t="s">
        <v>431</v>
      </c>
      <c r="B45" s="576" t="s">
        <v>20</v>
      </c>
      <c r="C45" s="581">
        <v>4</v>
      </c>
      <c r="D45" s="582" t="s">
        <v>292</v>
      </c>
      <c r="E45" s="578">
        <v>20000</v>
      </c>
      <c r="F45" s="579">
        <f t="shared" si="0"/>
        <v>80000</v>
      </c>
    </row>
    <row r="46" spans="1:6">
      <c r="A46" s="575" t="s">
        <v>432</v>
      </c>
      <c r="B46" s="576" t="s">
        <v>20</v>
      </c>
      <c r="C46" s="581">
        <v>0.2</v>
      </c>
      <c r="D46" s="582" t="s">
        <v>290</v>
      </c>
      <c r="E46" s="578">
        <v>20000</v>
      </c>
      <c r="F46" s="579">
        <f t="shared" si="0"/>
        <v>4000</v>
      </c>
    </row>
    <row r="47" spans="1:6">
      <c r="A47" s="575" t="s">
        <v>427</v>
      </c>
      <c r="B47" s="576" t="s">
        <v>20</v>
      </c>
      <c r="C47" s="581">
        <v>1</v>
      </c>
      <c r="D47" s="582" t="s">
        <v>292</v>
      </c>
      <c r="E47" s="578">
        <v>20000</v>
      </c>
      <c r="F47" s="579">
        <f t="shared" si="0"/>
        <v>20000</v>
      </c>
    </row>
    <row r="48" spans="1:6">
      <c r="A48" s="575" t="s">
        <v>426</v>
      </c>
      <c r="B48" s="576" t="s">
        <v>20</v>
      </c>
      <c r="C48" s="581">
        <v>4</v>
      </c>
      <c r="D48" s="582" t="s">
        <v>292</v>
      </c>
      <c r="E48" s="578">
        <v>20000</v>
      </c>
      <c r="F48" s="579">
        <f t="shared" si="0"/>
        <v>80000</v>
      </c>
    </row>
    <row r="49" spans="1:6">
      <c r="A49" s="575" t="s">
        <v>433</v>
      </c>
      <c r="B49" s="576" t="s">
        <v>20</v>
      </c>
      <c r="C49" s="581">
        <v>4</v>
      </c>
      <c r="D49" s="582" t="s">
        <v>294</v>
      </c>
      <c r="E49" s="578">
        <v>20000</v>
      </c>
      <c r="F49" s="579">
        <f t="shared" si="0"/>
        <v>80000</v>
      </c>
    </row>
    <row r="50" spans="1:6">
      <c r="A50" s="575" t="s">
        <v>434</v>
      </c>
      <c r="B50" s="576" t="s">
        <v>20</v>
      </c>
      <c r="C50" s="581">
        <v>0.2</v>
      </c>
      <c r="D50" s="582" t="s">
        <v>292</v>
      </c>
      <c r="E50" s="578">
        <v>20000</v>
      </c>
      <c r="F50" s="579">
        <f t="shared" si="0"/>
        <v>4000</v>
      </c>
    </row>
    <row r="51" spans="1:6">
      <c r="A51" s="575" t="s">
        <v>435</v>
      </c>
      <c r="B51" s="576" t="s">
        <v>20</v>
      </c>
      <c r="C51" s="581">
        <v>4</v>
      </c>
      <c r="D51" s="582" t="s">
        <v>294</v>
      </c>
      <c r="E51" s="578">
        <v>20000</v>
      </c>
      <c r="F51" s="579">
        <f t="shared" si="0"/>
        <v>80000</v>
      </c>
    </row>
    <row r="52" spans="1:6">
      <c r="A52" s="575" t="s">
        <v>435</v>
      </c>
      <c r="B52" s="576" t="s">
        <v>20</v>
      </c>
      <c r="C52" s="581">
        <v>2</v>
      </c>
      <c r="D52" s="582" t="s">
        <v>296</v>
      </c>
      <c r="E52" s="578">
        <v>20000</v>
      </c>
      <c r="F52" s="579">
        <f t="shared" si="0"/>
        <v>40000</v>
      </c>
    </row>
    <row r="53" spans="1:6">
      <c r="A53" s="575" t="s">
        <v>436</v>
      </c>
      <c r="B53" s="576" t="s">
        <v>20</v>
      </c>
      <c r="C53" s="581">
        <v>1</v>
      </c>
      <c r="D53" s="582" t="s">
        <v>294</v>
      </c>
      <c r="E53" s="578">
        <v>20000</v>
      </c>
      <c r="F53" s="579">
        <f t="shared" si="0"/>
        <v>20000</v>
      </c>
    </row>
    <row r="54" spans="1:6">
      <c r="A54" s="575" t="s">
        <v>435</v>
      </c>
      <c r="B54" s="576" t="s">
        <v>20</v>
      </c>
      <c r="C54" s="581">
        <v>2</v>
      </c>
      <c r="D54" s="582" t="s">
        <v>298</v>
      </c>
      <c r="E54" s="578">
        <v>20000</v>
      </c>
      <c r="F54" s="579">
        <f t="shared" si="0"/>
        <v>40000</v>
      </c>
    </row>
    <row r="55" spans="1:6">
      <c r="A55" s="575" t="s">
        <v>83</v>
      </c>
      <c r="B55" s="576" t="s">
        <v>20</v>
      </c>
      <c r="C55" s="581">
        <v>420</v>
      </c>
      <c r="D55" s="582" t="s">
        <v>437</v>
      </c>
      <c r="E55" s="578">
        <v>20000</v>
      </c>
      <c r="F55" s="579">
        <f t="shared" si="0"/>
        <v>8400000</v>
      </c>
    </row>
    <row r="56" spans="1:6">
      <c r="A56" s="583" t="s">
        <v>21</v>
      </c>
      <c r="B56" s="584"/>
      <c r="C56" s="584"/>
      <c r="D56" s="584"/>
      <c r="E56" s="583"/>
      <c r="F56" s="585">
        <f>SUM(F22:F55)</f>
        <v>10148000</v>
      </c>
    </row>
    <row r="57" spans="1:6">
      <c r="A57" s="242"/>
      <c r="B57" s="242"/>
      <c r="C57" s="242"/>
      <c r="D57" s="242"/>
      <c r="E57" s="242"/>
      <c r="F57" s="586" t="s">
        <v>60</v>
      </c>
    </row>
    <row r="58" spans="1:6">
      <c r="A58" s="572" t="s">
        <v>22</v>
      </c>
      <c r="B58" s="267"/>
      <c r="C58" s="267"/>
      <c r="D58" s="267"/>
      <c r="E58" s="256"/>
      <c r="F58" s="587"/>
    </row>
    <row r="59" spans="1:6">
      <c r="A59" s="588" t="s">
        <v>14</v>
      </c>
      <c r="B59" s="573" t="s">
        <v>15</v>
      </c>
      <c r="C59" s="573" t="s">
        <v>16</v>
      </c>
      <c r="D59" s="573" t="s">
        <v>191</v>
      </c>
      <c r="E59" s="573" t="s">
        <v>18</v>
      </c>
      <c r="F59" s="574" t="s">
        <v>19</v>
      </c>
    </row>
    <row r="60" spans="1:6">
      <c r="A60" s="589"/>
      <c r="B60" s="590"/>
      <c r="C60" s="590"/>
      <c r="D60" s="590"/>
      <c r="E60" s="589"/>
      <c r="F60" s="591"/>
    </row>
    <row r="61" spans="1:6">
      <c r="A61" s="583" t="s">
        <v>23</v>
      </c>
      <c r="B61" s="584"/>
      <c r="C61" s="584"/>
      <c r="D61" s="584"/>
      <c r="E61" s="583"/>
      <c r="F61" s="583"/>
    </row>
    <row r="62" spans="1:6">
      <c r="A62" s="242"/>
      <c r="B62" s="242"/>
      <c r="C62" s="242"/>
      <c r="D62" s="242"/>
      <c r="E62" s="242"/>
      <c r="F62" s="587"/>
    </row>
    <row r="63" spans="1:6">
      <c r="A63" s="572" t="s">
        <v>24</v>
      </c>
      <c r="B63" s="267"/>
      <c r="C63" s="267"/>
      <c r="D63" s="267"/>
      <c r="E63" s="256"/>
      <c r="F63" s="587"/>
    </row>
    <row r="64" spans="1:6">
      <c r="A64" s="588" t="s">
        <v>14</v>
      </c>
      <c r="B64" s="588" t="s">
        <v>15</v>
      </c>
      <c r="C64" s="588" t="s">
        <v>16</v>
      </c>
      <c r="D64" s="573" t="s">
        <v>191</v>
      </c>
      <c r="E64" s="573" t="s">
        <v>18</v>
      </c>
      <c r="F64" s="574" t="s">
        <v>19</v>
      </c>
    </row>
    <row r="65" spans="1:6">
      <c r="A65" s="592"/>
      <c r="B65" s="576"/>
      <c r="C65" s="592"/>
      <c r="D65" s="592"/>
      <c r="E65" s="593"/>
      <c r="F65" s="591"/>
    </row>
    <row r="66" spans="1:6">
      <c r="A66" s="583" t="s">
        <v>26</v>
      </c>
      <c r="B66" s="584"/>
      <c r="C66" s="584"/>
      <c r="D66" s="584"/>
      <c r="E66" s="583"/>
      <c r="F66" s="583"/>
    </row>
    <row r="67" spans="1:6">
      <c r="A67" s="242"/>
      <c r="B67" s="242"/>
      <c r="C67" s="242"/>
      <c r="D67" s="242"/>
      <c r="E67" s="242"/>
      <c r="F67" s="587"/>
    </row>
    <row r="68" spans="1:6">
      <c r="A68" s="572" t="s">
        <v>27</v>
      </c>
      <c r="B68" s="267"/>
      <c r="C68" s="267"/>
      <c r="D68" s="267"/>
      <c r="E68" s="256"/>
      <c r="F68" s="587"/>
    </row>
    <row r="69" spans="1:6">
      <c r="A69" s="573" t="s">
        <v>28</v>
      </c>
      <c r="B69" s="573" t="s">
        <v>15</v>
      </c>
      <c r="C69" s="573" t="s">
        <v>438</v>
      </c>
      <c r="D69" s="573" t="s">
        <v>191</v>
      </c>
      <c r="E69" s="573" t="s">
        <v>18</v>
      </c>
      <c r="F69" s="574" t="s">
        <v>19</v>
      </c>
    </row>
    <row r="70" spans="1:6">
      <c r="A70" s="594" t="s">
        <v>206</v>
      </c>
      <c r="B70" s="595"/>
      <c r="C70" s="595"/>
      <c r="D70" s="595"/>
      <c r="E70" s="596"/>
      <c r="F70" s="597"/>
    </row>
    <row r="71" spans="1:6">
      <c r="A71" s="598" t="s">
        <v>439</v>
      </c>
      <c r="B71" s="595" t="s">
        <v>63</v>
      </c>
      <c r="C71" s="595">
        <v>100</v>
      </c>
      <c r="D71" s="599" t="s">
        <v>440</v>
      </c>
      <c r="E71" s="600">
        <v>1018</v>
      </c>
      <c r="F71" s="601">
        <f>E71*C71</f>
        <v>101800</v>
      </c>
    </row>
    <row r="72" spans="1:6">
      <c r="A72" s="602" t="s">
        <v>441</v>
      </c>
      <c r="B72" s="603" t="s">
        <v>63</v>
      </c>
      <c r="C72" s="604">
        <v>150</v>
      </c>
      <c r="D72" s="605" t="s">
        <v>440</v>
      </c>
      <c r="E72" s="606">
        <v>1639</v>
      </c>
      <c r="F72" s="601">
        <f t="shared" ref="F72:F90" si="1">E72*C72</f>
        <v>245850</v>
      </c>
    </row>
    <row r="73" spans="1:6">
      <c r="A73" s="602" t="s">
        <v>207</v>
      </c>
      <c r="B73" s="603" t="s">
        <v>102</v>
      </c>
      <c r="C73" s="604">
        <v>450</v>
      </c>
      <c r="D73" s="605" t="s">
        <v>442</v>
      </c>
      <c r="E73" s="606">
        <v>1000</v>
      </c>
      <c r="F73" s="601">
        <f t="shared" si="1"/>
        <v>450000</v>
      </c>
    </row>
    <row r="74" spans="1:6">
      <c r="A74" s="602" t="s">
        <v>214</v>
      </c>
      <c r="B74" s="603" t="s">
        <v>102</v>
      </c>
      <c r="C74" s="604">
        <v>150</v>
      </c>
      <c r="D74" s="605" t="s">
        <v>230</v>
      </c>
      <c r="E74" s="606">
        <v>792</v>
      </c>
      <c r="F74" s="601">
        <f t="shared" si="1"/>
        <v>118800</v>
      </c>
    </row>
    <row r="75" spans="1:6">
      <c r="A75" s="602" t="s">
        <v>443</v>
      </c>
      <c r="B75" s="603" t="s">
        <v>102</v>
      </c>
      <c r="C75" s="604">
        <v>150</v>
      </c>
      <c r="D75" s="605" t="s">
        <v>444</v>
      </c>
      <c r="E75" s="606">
        <v>1900</v>
      </c>
      <c r="F75" s="601">
        <f t="shared" si="1"/>
        <v>285000</v>
      </c>
    </row>
    <row r="76" spans="1:6">
      <c r="A76" s="602" t="s">
        <v>231</v>
      </c>
      <c r="B76" s="603" t="s">
        <v>103</v>
      </c>
      <c r="C76" s="604">
        <v>4</v>
      </c>
      <c r="D76" s="605" t="s">
        <v>445</v>
      </c>
      <c r="E76" s="606">
        <v>12756</v>
      </c>
      <c r="F76" s="601">
        <f t="shared" si="1"/>
        <v>51024</v>
      </c>
    </row>
    <row r="77" spans="1:6">
      <c r="A77" s="602" t="s">
        <v>229</v>
      </c>
      <c r="B77" s="603" t="s">
        <v>103</v>
      </c>
      <c r="C77" s="604">
        <v>4</v>
      </c>
      <c r="D77" s="605" t="s">
        <v>445</v>
      </c>
      <c r="E77" s="606">
        <v>8678</v>
      </c>
      <c r="F77" s="601">
        <f t="shared" si="1"/>
        <v>34712</v>
      </c>
    </row>
    <row r="78" spans="1:6">
      <c r="A78" s="602" t="s">
        <v>446</v>
      </c>
      <c r="B78" s="603" t="s">
        <v>103</v>
      </c>
      <c r="C78" s="604">
        <v>2</v>
      </c>
      <c r="D78" s="605" t="s">
        <v>447</v>
      </c>
      <c r="E78" s="606">
        <v>7784</v>
      </c>
      <c r="F78" s="601">
        <f t="shared" si="1"/>
        <v>15568</v>
      </c>
    </row>
    <row r="79" spans="1:6">
      <c r="A79" s="607" t="s">
        <v>448</v>
      </c>
      <c r="B79" s="603"/>
      <c r="C79" s="604"/>
      <c r="D79" s="605"/>
      <c r="E79" s="606"/>
      <c r="F79" s="601"/>
    </row>
    <row r="80" spans="1:6">
      <c r="A80" s="608" t="s">
        <v>449</v>
      </c>
      <c r="B80" s="603" t="s">
        <v>103</v>
      </c>
      <c r="C80" s="604">
        <v>2</v>
      </c>
      <c r="D80" s="605" t="s">
        <v>203</v>
      </c>
      <c r="E80" s="606">
        <v>38463</v>
      </c>
      <c r="F80" s="601">
        <f t="shared" si="1"/>
        <v>76926</v>
      </c>
    </row>
    <row r="81" spans="1:6">
      <c r="A81" s="594" t="s">
        <v>215</v>
      </c>
      <c r="B81" s="595"/>
      <c r="C81" s="595"/>
      <c r="D81" s="595"/>
      <c r="E81" s="596"/>
      <c r="F81" s="601"/>
    </row>
    <row r="82" spans="1:6">
      <c r="A82" s="602" t="s">
        <v>450</v>
      </c>
      <c r="B82" s="603" t="s">
        <v>102</v>
      </c>
      <c r="C82" s="604">
        <v>3</v>
      </c>
      <c r="D82" s="605" t="s">
        <v>451</v>
      </c>
      <c r="E82" s="606">
        <v>8501</v>
      </c>
      <c r="F82" s="601">
        <f t="shared" si="1"/>
        <v>25503</v>
      </c>
    </row>
    <row r="83" spans="1:6">
      <c r="A83" s="602" t="s">
        <v>452</v>
      </c>
      <c r="B83" s="603" t="s">
        <v>63</v>
      </c>
      <c r="C83" s="604">
        <v>2</v>
      </c>
      <c r="D83" s="605" t="s">
        <v>453</v>
      </c>
      <c r="E83" s="606">
        <v>9483</v>
      </c>
      <c r="F83" s="601">
        <f t="shared" si="1"/>
        <v>18966</v>
      </c>
    </row>
    <row r="84" spans="1:6">
      <c r="A84" s="594" t="s">
        <v>233</v>
      </c>
      <c r="B84" s="609"/>
      <c r="C84" s="609"/>
      <c r="D84" s="609"/>
      <c r="E84" s="610">
        <v>0</v>
      </c>
      <c r="F84" s="601"/>
    </row>
    <row r="85" spans="1:6">
      <c r="A85" s="602" t="s">
        <v>454</v>
      </c>
      <c r="B85" s="603" t="s">
        <v>103</v>
      </c>
      <c r="C85" s="604">
        <v>2</v>
      </c>
      <c r="D85" s="605" t="s">
        <v>413</v>
      </c>
      <c r="E85" s="606">
        <v>6440</v>
      </c>
      <c r="F85" s="601">
        <f t="shared" si="1"/>
        <v>12880</v>
      </c>
    </row>
    <row r="86" spans="1:6">
      <c r="A86" s="602" t="s">
        <v>240</v>
      </c>
      <c r="B86" s="603" t="s">
        <v>103</v>
      </c>
      <c r="C86" s="604">
        <v>3</v>
      </c>
      <c r="D86" s="605" t="s">
        <v>200</v>
      </c>
      <c r="E86" s="606">
        <v>8254</v>
      </c>
      <c r="F86" s="601">
        <f t="shared" si="1"/>
        <v>24762</v>
      </c>
    </row>
    <row r="87" spans="1:6">
      <c r="A87" s="611" t="s">
        <v>244</v>
      </c>
      <c r="B87" s="612"/>
      <c r="C87" s="612"/>
      <c r="D87" s="613"/>
      <c r="E87" s="601"/>
      <c r="F87" s="601"/>
    </row>
    <row r="88" spans="1:6">
      <c r="A88" s="602" t="s">
        <v>249</v>
      </c>
      <c r="B88" s="603" t="s">
        <v>102</v>
      </c>
      <c r="C88" s="604">
        <v>1</v>
      </c>
      <c r="D88" s="605" t="s">
        <v>221</v>
      </c>
      <c r="E88" s="606">
        <v>50981</v>
      </c>
      <c r="F88" s="601">
        <f t="shared" si="1"/>
        <v>50981</v>
      </c>
    </row>
    <row r="89" spans="1:6">
      <c r="A89" s="602" t="s">
        <v>245</v>
      </c>
      <c r="B89" s="603" t="s">
        <v>63</v>
      </c>
      <c r="C89" s="604">
        <v>1</v>
      </c>
      <c r="D89" s="605" t="s">
        <v>455</v>
      </c>
      <c r="E89" s="606">
        <v>64401</v>
      </c>
      <c r="F89" s="601">
        <f t="shared" si="1"/>
        <v>64401</v>
      </c>
    </row>
    <row r="90" spans="1:6">
      <c r="A90" s="602" t="s">
        <v>456</v>
      </c>
      <c r="B90" s="603" t="s">
        <v>103</v>
      </c>
      <c r="C90" s="604">
        <v>2</v>
      </c>
      <c r="D90" s="605" t="s">
        <v>455</v>
      </c>
      <c r="E90" s="606">
        <v>11480</v>
      </c>
      <c r="F90" s="601">
        <f t="shared" si="1"/>
        <v>22960</v>
      </c>
    </row>
    <row r="91" spans="1:6">
      <c r="A91" s="583" t="s">
        <v>31</v>
      </c>
      <c r="B91" s="584"/>
      <c r="C91" s="584"/>
      <c r="D91" s="584"/>
      <c r="E91" s="583"/>
      <c r="F91" s="614">
        <f>SUM(F71:F90)</f>
        <v>1600133</v>
      </c>
    </row>
    <row r="92" spans="1:6">
      <c r="A92" s="242"/>
      <c r="B92" s="242"/>
      <c r="C92" s="242"/>
      <c r="D92" s="242"/>
      <c r="E92" s="265"/>
      <c r="F92" s="290"/>
    </row>
    <row r="93" spans="1:6">
      <c r="A93" s="572" t="s">
        <v>32</v>
      </c>
      <c r="B93" s="267"/>
      <c r="C93" s="267"/>
      <c r="D93" s="267"/>
      <c r="E93" s="256"/>
      <c r="F93" s="290"/>
    </row>
    <row r="94" spans="1:6">
      <c r="A94" s="588" t="s">
        <v>33</v>
      </c>
      <c r="B94" s="573" t="s">
        <v>15</v>
      </c>
      <c r="C94" s="573" t="s">
        <v>205</v>
      </c>
      <c r="D94" s="573" t="s">
        <v>191</v>
      </c>
      <c r="E94" s="573" t="s">
        <v>18</v>
      </c>
      <c r="F94" s="614" t="s">
        <v>19</v>
      </c>
    </row>
    <row r="95" spans="1:6">
      <c r="A95" s="575" t="s">
        <v>457</v>
      </c>
      <c r="B95" s="615" t="s">
        <v>338</v>
      </c>
      <c r="C95" s="615">
        <v>45</v>
      </c>
      <c r="D95" s="582" t="s">
        <v>200</v>
      </c>
      <c r="E95" s="616">
        <v>12000</v>
      </c>
      <c r="F95" s="615">
        <f>+C95*E95</f>
        <v>540000</v>
      </c>
    </row>
    <row r="96" spans="1:6">
      <c r="A96" s="583" t="s">
        <v>34</v>
      </c>
      <c r="B96" s="584"/>
      <c r="C96" s="584"/>
      <c r="D96" s="584"/>
      <c r="E96" s="583"/>
      <c r="F96" s="614">
        <f>+F95</f>
        <v>540000</v>
      </c>
    </row>
    <row r="97" spans="1:6">
      <c r="A97" s="242"/>
      <c r="B97" s="242"/>
      <c r="C97" s="242"/>
      <c r="D97" s="242"/>
      <c r="E97" s="265"/>
      <c r="F97" s="290"/>
    </row>
    <row r="98" spans="1:6">
      <c r="A98" s="617" t="s">
        <v>35</v>
      </c>
      <c r="B98" s="617"/>
      <c r="C98" s="617"/>
      <c r="D98" s="617"/>
      <c r="E98" s="617"/>
      <c r="F98" s="618">
        <f>+F96+F91+F56</f>
        <v>12288133</v>
      </c>
    </row>
    <row r="99" spans="1:6">
      <c r="A99" s="304" t="s">
        <v>36</v>
      </c>
      <c r="B99" s="304"/>
      <c r="C99" s="304"/>
      <c r="D99" s="304"/>
      <c r="E99" s="304"/>
      <c r="F99" s="619">
        <f>+F98*0.05</f>
        <v>614406.65</v>
      </c>
    </row>
    <row r="100" spans="1:6">
      <c r="A100" s="617" t="s">
        <v>37</v>
      </c>
      <c r="B100" s="617"/>
      <c r="C100" s="617"/>
      <c r="D100" s="617"/>
      <c r="E100" s="617"/>
      <c r="F100" s="618">
        <f>+F98+F99</f>
        <v>12902539.65</v>
      </c>
    </row>
    <row r="101" spans="1:6">
      <c r="A101" s="304" t="s">
        <v>38</v>
      </c>
      <c r="B101" s="304"/>
      <c r="C101" s="304"/>
      <c r="D101" s="304"/>
      <c r="E101" s="304"/>
      <c r="F101" s="619">
        <f>+D118</f>
        <v>26220000</v>
      </c>
    </row>
    <row r="102" spans="1:6">
      <c r="A102" s="617" t="s">
        <v>39</v>
      </c>
      <c r="B102" s="617"/>
      <c r="C102" s="617"/>
      <c r="D102" s="617"/>
      <c r="E102" s="617"/>
      <c r="F102" s="618">
        <f>+F101-F100</f>
        <v>13317460.35</v>
      </c>
    </row>
    <row r="103" spans="1:6">
      <c r="A103" s="620" t="s">
        <v>262</v>
      </c>
      <c r="B103" s="238"/>
      <c r="C103" s="238"/>
      <c r="D103" s="238"/>
      <c r="E103" s="238"/>
      <c r="F103" s="621"/>
    </row>
    <row r="104" spans="1:6">
      <c r="A104" s="307"/>
      <c r="B104" s="238"/>
      <c r="C104" s="238"/>
      <c r="D104" s="238"/>
      <c r="E104" s="238"/>
      <c r="F104" s="238"/>
    </row>
    <row r="105" spans="1:6">
      <c r="A105" s="622" t="s">
        <v>458</v>
      </c>
      <c r="B105" s="238"/>
      <c r="C105" s="238"/>
      <c r="D105" s="238"/>
      <c r="E105" s="238"/>
      <c r="F105" s="238"/>
    </row>
    <row r="106" spans="1:6">
      <c r="A106" s="623" t="s">
        <v>459</v>
      </c>
      <c r="B106" s="238"/>
      <c r="C106" s="238"/>
      <c r="D106" s="238"/>
      <c r="E106" s="238"/>
      <c r="F106" s="238"/>
    </row>
    <row r="107" spans="1:6">
      <c r="A107" s="623" t="s">
        <v>460</v>
      </c>
      <c r="B107" s="238"/>
      <c r="C107" s="238"/>
      <c r="D107" s="238"/>
      <c r="E107" s="238"/>
      <c r="F107" s="238"/>
    </row>
    <row r="108" spans="1:6">
      <c r="A108" s="623" t="s">
        <v>461</v>
      </c>
      <c r="B108" s="238"/>
      <c r="C108" s="238"/>
      <c r="D108" s="238"/>
      <c r="E108" s="238"/>
      <c r="F108" s="238"/>
    </row>
    <row r="109" spans="1:6">
      <c r="A109" s="623" t="s">
        <v>462</v>
      </c>
      <c r="B109" s="238"/>
      <c r="C109" s="238"/>
      <c r="D109" s="238"/>
      <c r="E109" s="238"/>
      <c r="F109" s="238"/>
    </row>
    <row r="110" spans="1:6">
      <c r="A110" s="623" t="s">
        <v>463</v>
      </c>
      <c r="B110" s="238"/>
      <c r="C110" s="238"/>
      <c r="D110" s="238"/>
      <c r="E110" s="238"/>
      <c r="F110" s="238"/>
    </row>
    <row r="111" spans="1:6">
      <c r="A111" s="624" t="s">
        <v>464</v>
      </c>
      <c r="B111" s="238"/>
      <c r="C111" s="238"/>
      <c r="D111" s="238"/>
      <c r="E111" s="238"/>
      <c r="F111" s="321"/>
    </row>
    <row r="112" spans="1:6">
      <c r="A112" s="624" t="s">
        <v>465</v>
      </c>
      <c r="B112" s="238"/>
      <c r="C112" s="238"/>
      <c r="D112" s="238"/>
      <c r="E112" s="238"/>
      <c r="F112" s="321"/>
    </row>
    <row r="113" spans="1:6" ht="15.75" thickBot="1">
      <c r="A113" s="238"/>
      <c r="B113" s="238"/>
      <c r="C113" s="238"/>
      <c r="D113" s="238"/>
      <c r="E113" s="238"/>
      <c r="F113" s="321"/>
    </row>
    <row r="114" spans="1:6">
      <c r="A114" s="625" t="s">
        <v>466</v>
      </c>
      <c r="B114" s="626" t="s">
        <v>467</v>
      </c>
      <c r="C114" s="626" t="s">
        <v>468</v>
      </c>
      <c r="D114" s="627" t="s">
        <v>469</v>
      </c>
      <c r="E114" s="238"/>
      <c r="F114" s="321"/>
    </row>
    <row r="115" spans="1:6">
      <c r="A115" s="628" t="s">
        <v>470</v>
      </c>
      <c r="B115" s="629"/>
      <c r="C115" s="629"/>
      <c r="D115" s="630"/>
      <c r="E115" s="238"/>
      <c r="F115" s="321"/>
    </row>
    <row r="116" spans="1:6">
      <c r="A116" s="628" t="s">
        <v>471</v>
      </c>
      <c r="B116" s="629">
        <v>2500</v>
      </c>
      <c r="C116" s="629">
        <v>9480</v>
      </c>
      <c r="D116" s="630">
        <f t="shared" ref="D116:D117" si="2">+B116*C116</f>
        <v>23700000</v>
      </c>
      <c r="E116" s="238"/>
      <c r="F116" s="321"/>
    </row>
    <row r="117" spans="1:6">
      <c r="A117" s="628" t="s">
        <v>472</v>
      </c>
      <c r="B117" s="629">
        <v>1000</v>
      </c>
      <c r="C117" s="629">
        <v>2520</v>
      </c>
      <c r="D117" s="630">
        <f t="shared" si="2"/>
        <v>2520000</v>
      </c>
      <c r="E117" s="238"/>
      <c r="F117" s="238"/>
    </row>
    <row r="118" spans="1:6" ht="15.75" thickBot="1">
      <c r="A118" s="631"/>
      <c r="B118" s="632"/>
      <c r="C118" s="632">
        <f>SUM(C115:C117)</f>
        <v>12000</v>
      </c>
      <c r="D118" s="633">
        <f>SUM(D115:D117)</f>
        <v>26220000</v>
      </c>
      <c r="E118" s="238"/>
      <c r="F118" s="238"/>
    </row>
    <row r="119" spans="1:6">
      <c r="A119" s="238"/>
      <c r="B119" s="238"/>
      <c r="C119" s="238"/>
      <c r="D119" s="238"/>
      <c r="E119" s="238"/>
      <c r="F119" s="634" t="s">
        <v>60</v>
      </c>
    </row>
    <row r="120" spans="1:6">
      <c r="A120" s="238"/>
      <c r="B120" s="238"/>
      <c r="C120" s="238"/>
      <c r="D120" s="238"/>
      <c r="E120" s="238"/>
      <c r="F120" s="238"/>
    </row>
    <row r="121" spans="1:6">
      <c r="A121" s="238"/>
      <c r="B121" s="238"/>
      <c r="C121" s="238"/>
      <c r="D121" s="238"/>
      <c r="E121" s="238"/>
      <c r="F121" s="238"/>
    </row>
    <row r="122" spans="1:6">
      <c r="A122" s="238"/>
      <c r="B122" s="238"/>
      <c r="C122" s="238"/>
      <c r="D122" s="238"/>
      <c r="E122" s="238"/>
      <c r="F122" s="238"/>
    </row>
    <row r="123" spans="1:6">
      <c r="A123" s="238"/>
      <c r="B123" s="238"/>
      <c r="C123" s="238"/>
      <c r="D123" s="238"/>
      <c r="E123" s="238"/>
      <c r="F123" s="238"/>
    </row>
    <row r="124" spans="1:6">
      <c r="A124" s="238"/>
      <c r="B124" s="238"/>
      <c r="C124" s="238"/>
      <c r="D124" s="238"/>
      <c r="E124" s="238"/>
      <c r="F124" s="238"/>
    </row>
    <row r="125" spans="1:6">
      <c r="A125" s="238"/>
      <c r="B125" s="238"/>
      <c r="C125" s="238"/>
      <c r="D125" s="238"/>
      <c r="E125" s="238"/>
      <c r="F125" s="238"/>
    </row>
    <row r="126" spans="1:6">
      <c r="A126" s="238"/>
      <c r="B126" s="238"/>
      <c r="C126" s="238"/>
      <c r="D126" s="238"/>
      <c r="E126" s="238"/>
      <c r="F126" s="238"/>
    </row>
    <row r="127" spans="1:6">
      <c r="A127" s="238"/>
      <c r="B127" s="238"/>
      <c r="C127" s="238"/>
      <c r="D127" s="238"/>
      <c r="E127" s="238"/>
      <c r="F127" s="238"/>
    </row>
    <row r="128" spans="1:6">
      <c r="A128" s="238"/>
      <c r="B128" s="238"/>
      <c r="C128" s="238"/>
      <c r="D128" s="238"/>
      <c r="E128" s="238"/>
      <c r="F128" s="238"/>
    </row>
    <row r="129" spans="1:6">
      <c r="A129" s="238"/>
      <c r="B129" s="238"/>
      <c r="C129" s="238"/>
      <c r="D129" s="238"/>
      <c r="E129" s="238"/>
      <c r="F129" s="238"/>
    </row>
    <row r="130" spans="1:6">
      <c r="A130" s="238"/>
      <c r="B130" s="238"/>
      <c r="C130" s="238"/>
      <c r="D130" s="238"/>
      <c r="E130" s="238"/>
      <c r="F130" s="238"/>
    </row>
    <row r="131" spans="1:6">
      <c r="A131" s="238"/>
      <c r="B131" s="238"/>
      <c r="C131" s="238"/>
      <c r="D131" s="238"/>
      <c r="E131" s="238"/>
      <c r="F131" s="238"/>
    </row>
    <row r="132" spans="1:6">
      <c r="A132" s="238"/>
      <c r="B132" s="238"/>
      <c r="C132" s="238"/>
      <c r="D132" s="238"/>
      <c r="E132" s="238"/>
      <c r="F132" s="238"/>
    </row>
    <row r="133" spans="1:6">
      <c r="A133" s="238"/>
      <c r="B133" s="238"/>
      <c r="C133" s="238"/>
      <c r="D133" s="238"/>
      <c r="E133" s="238"/>
      <c r="F133" s="238"/>
    </row>
    <row r="134" spans="1:6">
      <c r="A134" s="238"/>
      <c r="B134" s="238"/>
      <c r="C134" s="238"/>
      <c r="D134" s="238"/>
      <c r="E134" s="238"/>
      <c r="F134" s="238"/>
    </row>
    <row r="135" spans="1:6">
      <c r="A135" s="238"/>
      <c r="B135" s="238"/>
      <c r="C135" s="238"/>
      <c r="D135" s="238"/>
      <c r="E135" s="238"/>
      <c r="F135" s="238"/>
    </row>
  </sheetData>
  <mergeCells count="9">
    <mergeCell ref="D16:E16"/>
    <mergeCell ref="D17:E17"/>
    <mergeCell ref="A19:F19"/>
    <mergeCell ref="A9:F9"/>
    <mergeCell ref="D11:E11"/>
    <mergeCell ref="D12:E12"/>
    <mergeCell ref="D13:E13"/>
    <mergeCell ref="D14:E14"/>
    <mergeCell ref="D15:E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9"/>
  <sheetViews>
    <sheetView workbookViewId="0">
      <selection activeCell="H10" sqref="H10"/>
    </sheetView>
  </sheetViews>
  <sheetFormatPr baseColWidth="10" defaultRowHeight="15"/>
  <cols>
    <col min="1" max="1" width="17.7109375" customWidth="1"/>
    <col min="2" max="2" width="24.42578125" customWidth="1"/>
    <col min="5" max="5" width="15.28515625" customWidth="1"/>
    <col min="6" max="6" width="22.42578125" customWidth="1"/>
  </cols>
  <sheetData>
    <row r="8" spans="1:7">
      <c r="A8" s="635" t="s">
        <v>473</v>
      </c>
      <c r="B8" s="636" t="s">
        <v>474</v>
      </c>
      <c r="C8" s="637"/>
      <c r="D8" s="987" t="s">
        <v>475</v>
      </c>
      <c r="E8" s="987"/>
      <c r="F8" s="638">
        <v>20000</v>
      </c>
      <c r="G8" s="310"/>
    </row>
    <row r="9" spans="1:7">
      <c r="A9" s="639" t="s">
        <v>1</v>
      </c>
      <c r="B9" s="636" t="s">
        <v>476</v>
      </c>
      <c r="C9" s="637"/>
      <c r="D9" s="988" t="s">
        <v>407</v>
      </c>
      <c r="E9" s="988"/>
      <c r="F9" s="640" t="s">
        <v>298</v>
      </c>
      <c r="G9" s="310"/>
    </row>
    <row r="10" spans="1:7">
      <c r="A10" s="639" t="s">
        <v>179</v>
      </c>
      <c r="B10" s="636" t="s">
        <v>119</v>
      </c>
      <c r="C10" s="637"/>
      <c r="D10" s="988" t="s">
        <v>180</v>
      </c>
      <c r="E10" s="988"/>
      <c r="F10" s="641">
        <v>500</v>
      </c>
      <c r="G10" s="310"/>
    </row>
    <row r="11" spans="1:7">
      <c r="A11" s="639" t="s">
        <v>181</v>
      </c>
      <c r="B11" s="636" t="s">
        <v>121</v>
      </c>
      <c r="C11" s="637"/>
      <c r="D11" s="989" t="s">
        <v>5</v>
      </c>
      <c r="E11" s="990"/>
      <c r="F11" s="642">
        <f>F8*F10</f>
        <v>10000000</v>
      </c>
      <c r="G11" s="643"/>
    </row>
    <row r="12" spans="1:7">
      <c r="A12" s="644" t="s">
        <v>183</v>
      </c>
      <c r="B12" s="645" t="s">
        <v>184</v>
      </c>
      <c r="C12" s="637"/>
      <c r="D12" s="986" t="s">
        <v>7</v>
      </c>
      <c r="E12" s="986"/>
      <c r="F12" s="645" t="s">
        <v>477</v>
      </c>
      <c r="G12" s="310"/>
    </row>
    <row r="13" spans="1:7">
      <c r="A13" s="644" t="s">
        <v>8</v>
      </c>
      <c r="B13" s="645" t="s">
        <v>187</v>
      </c>
      <c r="C13" s="637"/>
      <c r="D13" s="986" t="s">
        <v>478</v>
      </c>
      <c r="E13" s="986"/>
      <c r="F13" s="645" t="s">
        <v>154</v>
      </c>
      <c r="G13" s="310"/>
    </row>
    <row r="14" spans="1:7">
      <c r="A14" s="644" t="s">
        <v>10</v>
      </c>
      <c r="B14" s="646">
        <v>44581</v>
      </c>
      <c r="C14" s="637"/>
      <c r="D14" s="992" t="s">
        <v>11</v>
      </c>
      <c r="E14" s="992"/>
      <c r="F14" s="647" t="s">
        <v>479</v>
      </c>
      <c r="G14" s="310"/>
    </row>
    <row r="15" spans="1:7">
      <c r="A15" s="648"/>
      <c r="B15" s="649"/>
      <c r="C15" s="637"/>
      <c r="D15" s="650"/>
      <c r="E15" s="650"/>
      <c r="F15" s="651"/>
      <c r="G15" s="310"/>
    </row>
    <row r="16" spans="1:7">
      <c r="A16" s="993" t="s">
        <v>480</v>
      </c>
      <c r="B16" s="993"/>
      <c r="C16" s="993"/>
      <c r="D16" s="993"/>
      <c r="E16" s="993"/>
      <c r="F16" s="993"/>
      <c r="G16" s="310"/>
    </row>
    <row r="17" spans="1:7">
      <c r="A17" s="650"/>
      <c r="B17" s="652"/>
      <c r="C17" s="637"/>
      <c r="D17" s="653"/>
      <c r="E17" s="650"/>
      <c r="F17" s="650"/>
      <c r="G17" s="310"/>
    </row>
    <row r="18" spans="1:7">
      <c r="A18" s="654" t="s">
        <v>13</v>
      </c>
      <c r="B18" s="655"/>
      <c r="C18" s="656"/>
      <c r="D18" s="655"/>
      <c r="E18" s="655"/>
      <c r="F18" s="655"/>
      <c r="G18" s="310"/>
    </row>
    <row r="19" spans="1:7">
      <c r="A19" s="657" t="s">
        <v>14</v>
      </c>
      <c r="B19" s="657" t="s">
        <v>15</v>
      </c>
      <c r="C19" s="658" t="s">
        <v>16</v>
      </c>
      <c r="D19" s="657" t="s">
        <v>191</v>
      </c>
      <c r="E19" s="657" t="s">
        <v>18</v>
      </c>
      <c r="F19" s="657" t="s">
        <v>19</v>
      </c>
      <c r="G19" s="659"/>
    </row>
    <row r="20" spans="1:7" ht="25.5">
      <c r="A20" s="660" t="s">
        <v>481</v>
      </c>
      <c r="B20" s="661" t="s">
        <v>20</v>
      </c>
      <c r="C20" s="662">
        <v>5</v>
      </c>
      <c r="D20" s="661" t="s">
        <v>482</v>
      </c>
      <c r="E20" s="663">
        <v>25000</v>
      </c>
      <c r="F20" s="664">
        <f>C20*E20</f>
        <v>125000</v>
      </c>
      <c r="G20" s="310"/>
    </row>
    <row r="21" spans="1:7">
      <c r="A21" s="665" t="s">
        <v>483</v>
      </c>
      <c r="B21" s="666" t="s">
        <v>20</v>
      </c>
      <c r="C21" s="662">
        <v>1</v>
      </c>
      <c r="D21" s="661" t="s">
        <v>482</v>
      </c>
      <c r="E21" s="663">
        <v>25000</v>
      </c>
      <c r="F21" s="664">
        <f t="shared" ref="F21:F39" si="0">C21*E21</f>
        <v>25000</v>
      </c>
      <c r="G21" s="310"/>
    </row>
    <row r="22" spans="1:7">
      <c r="A22" s="665" t="s">
        <v>484</v>
      </c>
      <c r="B22" s="666" t="s">
        <v>20</v>
      </c>
      <c r="C22" s="662">
        <v>50</v>
      </c>
      <c r="D22" s="661" t="s">
        <v>482</v>
      </c>
      <c r="E22" s="663">
        <v>25000</v>
      </c>
      <c r="F22" s="664">
        <f t="shared" si="0"/>
        <v>1250000</v>
      </c>
      <c r="G22" s="310"/>
    </row>
    <row r="23" spans="1:7">
      <c r="A23" s="665" t="s">
        <v>485</v>
      </c>
      <c r="B23" s="666" t="s">
        <v>20</v>
      </c>
      <c r="C23" s="662">
        <v>50</v>
      </c>
      <c r="D23" s="661" t="s">
        <v>482</v>
      </c>
      <c r="E23" s="663">
        <v>25000</v>
      </c>
      <c r="F23" s="664">
        <f t="shared" si="0"/>
        <v>1250000</v>
      </c>
      <c r="G23" s="310"/>
    </row>
    <row r="24" spans="1:7" ht="25.5">
      <c r="A24" s="665" t="s">
        <v>486</v>
      </c>
      <c r="B24" s="666" t="s">
        <v>20</v>
      </c>
      <c r="C24" s="662">
        <v>1</v>
      </c>
      <c r="D24" s="666" t="s">
        <v>487</v>
      </c>
      <c r="E24" s="663">
        <v>25000</v>
      </c>
      <c r="F24" s="664">
        <f t="shared" si="0"/>
        <v>25000</v>
      </c>
      <c r="G24" s="310"/>
    </row>
    <row r="25" spans="1:7" ht="25.5">
      <c r="A25" s="665" t="s">
        <v>488</v>
      </c>
      <c r="B25" s="666" t="s">
        <v>20</v>
      </c>
      <c r="C25" s="662">
        <v>1</v>
      </c>
      <c r="D25" s="666" t="s">
        <v>487</v>
      </c>
      <c r="E25" s="663">
        <v>25000</v>
      </c>
      <c r="F25" s="664">
        <f t="shared" si="0"/>
        <v>25000</v>
      </c>
      <c r="G25" s="310"/>
    </row>
    <row r="26" spans="1:7" ht="25.5">
      <c r="A26" s="665" t="s">
        <v>489</v>
      </c>
      <c r="B26" s="666" t="s">
        <v>20</v>
      </c>
      <c r="C26" s="662">
        <v>0.25</v>
      </c>
      <c r="D26" s="666" t="s">
        <v>487</v>
      </c>
      <c r="E26" s="663">
        <v>25000</v>
      </c>
      <c r="F26" s="664">
        <f t="shared" si="0"/>
        <v>6250</v>
      </c>
      <c r="G26" s="310"/>
    </row>
    <row r="27" spans="1:7" ht="25.5">
      <c r="A27" s="665" t="s">
        <v>490</v>
      </c>
      <c r="B27" s="666" t="s">
        <v>20</v>
      </c>
      <c r="C27" s="662">
        <v>0</v>
      </c>
      <c r="D27" s="666" t="s">
        <v>491</v>
      </c>
      <c r="E27" s="663">
        <v>25000</v>
      </c>
      <c r="F27" s="664">
        <f t="shared" si="0"/>
        <v>0</v>
      </c>
      <c r="G27" s="310"/>
    </row>
    <row r="28" spans="1:7">
      <c r="A28" s="665" t="s">
        <v>492</v>
      </c>
      <c r="B28" s="666" t="s">
        <v>20</v>
      </c>
      <c r="C28" s="662">
        <v>0</v>
      </c>
      <c r="D28" s="666" t="s">
        <v>493</v>
      </c>
      <c r="E28" s="663">
        <v>25000</v>
      </c>
      <c r="F28" s="664">
        <f t="shared" si="0"/>
        <v>0</v>
      </c>
      <c r="G28" s="310"/>
    </row>
    <row r="29" spans="1:7">
      <c r="A29" s="665" t="s">
        <v>494</v>
      </c>
      <c r="B29" s="666" t="s">
        <v>20</v>
      </c>
      <c r="C29" s="662">
        <v>4</v>
      </c>
      <c r="D29" s="666" t="s">
        <v>493</v>
      </c>
      <c r="E29" s="663">
        <v>25000</v>
      </c>
      <c r="F29" s="664">
        <f t="shared" si="0"/>
        <v>100000</v>
      </c>
      <c r="G29" s="310"/>
    </row>
    <row r="30" spans="1:7">
      <c r="A30" s="665" t="s">
        <v>495</v>
      </c>
      <c r="B30" s="666" t="s">
        <v>20</v>
      </c>
      <c r="C30" s="662">
        <v>15</v>
      </c>
      <c r="D30" s="666" t="s">
        <v>496</v>
      </c>
      <c r="E30" s="663">
        <v>25000</v>
      </c>
      <c r="F30" s="664">
        <f t="shared" si="0"/>
        <v>375000</v>
      </c>
      <c r="G30" s="310"/>
    </row>
    <row r="31" spans="1:7">
      <c r="A31" s="665" t="s">
        <v>497</v>
      </c>
      <c r="B31" s="666" t="s">
        <v>20</v>
      </c>
      <c r="C31" s="662">
        <v>1</v>
      </c>
      <c r="D31" s="666" t="s">
        <v>239</v>
      </c>
      <c r="E31" s="663">
        <v>25000</v>
      </c>
      <c r="F31" s="664">
        <f t="shared" si="0"/>
        <v>25000</v>
      </c>
      <c r="G31" s="310"/>
    </row>
    <row r="32" spans="1:7" ht="25.5">
      <c r="A32" s="665" t="s">
        <v>498</v>
      </c>
      <c r="B32" s="666" t="s">
        <v>20</v>
      </c>
      <c r="C32" s="662">
        <v>3</v>
      </c>
      <c r="D32" s="666" t="s">
        <v>94</v>
      </c>
      <c r="E32" s="663">
        <v>25000</v>
      </c>
      <c r="F32" s="664">
        <f t="shared" si="0"/>
        <v>75000</v>
      </c>
      <c r="G32" s="310"/>
    </row>
    <row r="33" spans="1:7" ht="25.5">
      <c r="A33" s="665" t="s">
        <v>499</v>
      </c>
      <c r="B33" s="666" t="s">
        <v>20</v>
      </c>
      <c r="C33" s="662">
        <v>1</v>
      </c>
      <c r="D33" s="666" t="s">
        <v>94</v>
      </c>
      <c r="E33" s="663">
        <v>25000</v>
      </c>
      <c r="F33" s="664">
        <f t="shared" si="0"/>
        <v>25000</v>
      </c>
      <c r="G33" s="310"/>
    </row>
    <row r="34" spans="1:7" ht="25.5">
      <c r="A34" s="665" t="s">
        <v>500</v>
      </c>
      <c r="B34" s="666" t="s">
        <v>20</v>
      </c>
      <c r="C34" s="662">
        <v>6</v>
      </c>
      <c r="D34" s="666" t="s">
        <v>310</v>
      </c>
      <c r="E34" s="663">
        <v>25000</v>
      </c>
      <c r="F34" s="664">
        <f t="shared" si="0"/>
        <v>150000</v>
      </c>
      <c r="G34" s="310"/>
    </row>
    <row r="35" spans="1:7" ht="25.5">
      <c r="A35" s="665" t="s">
        <v>501</v>
      </c>
      <c r="B35" s="666" t="s">
        <v>20</v>
      </c>
      <c r="C35" s="662">
        <v>4</v>
      </c>
      <c r="D35" s="666" t="s">
        <v>502</v>
      </c>
      <c r="E35" s="663">
        <v>25000</v>
      </c>
      <c r="F35" s="664">
        <f t="shared" si="0"/>
        <v>100000</v>
      </c>
      <c r="G35" s="310"/>
    </row>
    <row r="36" spans="1:7" ht="25.5">
      <c r="A36" s="665" t="s">
        <v>503</v>
      </c>
      <c r="B36" s="666" t="s">
        <v>20</v>
      </c>
      <c r="C36" s="662">
        <v>2</v>
      </c>
      <c r="D36" s="666" t="s">
        <v>447</v>
      </c>
      <c r="E36" s="663">
        <v>25000</v>
      </c>
      <c r="F36" s="664">
        <f t="shared" si="0"/>
        <v>50000</v>
      </c>
      <c r="G36" s="310"/>
    </row>
    <row r="37" spans="1:7" ht="25.5">
      <c r="A37" s="667" t="s">
        <v>504</v>
      </c>
      <c r="B37" s="666"/>
      <c r="C37" s="662"/>
      <c r="D37" s="666"/>
      <c r="E37" s="663"/>
      <c r="F37" s="664"/>
      <c r="G37" s="310"/>
    </row>
    <row r="38" spans="1:7" ht="25.5">
      <c r="A38" s="665" t="s">
        <v>505</v>
      </c>
      <c r="B38" s="666" t="s">
        <v>20</v>
      </c>
      <c r="C38" s="662">
        <v>2</v>
      </c>
      <c r="D38" s="666" t="s">
        <v>506</v>
      </c>
      <c r="E38" s="663">
        <v>25000</v>
      </c>
      <c r="F38" s="664">
        <f t="shared" si="0"/>
        <v>50000</v>
      </c>
      <c r="G38" s="310"/>
    </row>
    <row r="39" spans="1:7">
      <c r="A39" s="668" t="s">
        <v>507</v>
      </c>
      <c r="B39" s="666" t="s">
        <v>20</v>
      </c>
      <c r="C39" s="662">
        <v>8</v>
      </c>
      <c r="D39" s="666" t="s">
        <v>482</v>
      </c>
      <c r="E39" s="663">
        <v>25000</v>
      </c>
      <c r="F39" s="664">
        <f t="shared" si="0"/>
        <v>200000</v>
      </c>
      <c r="G39" s="310"/>
    </row>
    <row r="40" spans="1:7">
      <c r="A40" s="991" t="s">
        <v>21</v>
      </c>
      <c r="B40" s="991"/>
      <c r="C40" s="991"/>
      <c r="D40" s="991"/>
      <c r="E40" s="991"/>
      <c r="F40" s="669">
        <f>SUM(F20:F39)</f>
        <v>3856250</v>
      </c>
      <c r="G40" s="310"/>
    </row>
    <row r="41" spans="1:7">
      <c r="A41" s="650"/>
      <c r="B41" s="652"/>
      <c r="C41" s="637"/>
      <c r="D41" s="650"/>
      <c r="E41" s="670"/>
      <c r="F41" s="670"/>
      <c r="G41" s="310"/>
    </row>
    <row r="42" spans="1:7">
      <c r="A42" s="654" t="s">
        <v>22</v>
      </c>
      <c r="B42" s="671"/>
      <c r="C42" s="656"/>
      <c r="D42" s="671"/>
      <c r="E42" s="672"/>
      <c r="F42" s="672"/>
      <c r="G42" s="310"/>
    </row>
    <row r="43" spans="1:7">
      <c r="A43" s="657" t="s">
        <v>14</v>
      </c>
      <c r="B43" s="657" t="s">
        <v>15</v>
      </c>
      <c r="C43" s="658" t="s">
        <v>16</v>
      </c>
      <c r="D43" s="657" t="s">
        <v>191</v>
      </c>
      <c r="E43" s="657" t="s">
        <v>18</v>
      </c>
      <c r="F43" s="657" t="s">
        <v>19</v>
      </c>
      <c r="G43" s="310"/>
    </row>
    <row r="44" spans="1:7">
      <c r="A44" s="673" t="s">
        <v>508</v>
      </c>
      <c r="B44" s="674" t="s">
        <v>508</v>
      </c>
      <c r="C44" s="675" t="s">
        <v>508</v>
      </c>
      <c r="D44" s="674" t="s">
        <v>508</v>
      </c>
      <c r="E44" s="676" t="s">
        <v>508</v>
      </c>
      <c r="F44" s="676" t="s">
        <v>508</v>
      </c>
      <c r="G44" s="310"/>
    </row>
    <row r="45" spans="1:7">
      <c r="A45" s="991" t="s">
        <v>23</v>
      </c>
      <c r="B45" s="991"/>
      <c r="C45" s="991"/>
      <c r="D45" s="991"/>
      <c r="E45" s="991"/>
      <c r="F45" s="669"/>
      <c r="G45" s="310"/>
    </row>
    <row r="46" spans="1:7">
      <c r="A46" s="650"/>
      <c r="B46" s="652"/>
      <c r="C46" s="637"/>
      <c r="D46" s="650"/>
      <c r="E46" s="670"/>
      <c r="F46" s="670"/>
      <c r="G46" s="310"/>
    </row>
    <row r="47" spans="1:7">
      <c r="A47" s="654" t="s">
        <v>24</v>
      </c>
      <c r="B47" s="671"/>
      <c r="C47" s="656"/>
      <c r="D47" s="671"/>
      <c r="E47" s="672"/>
      <c r="F47" s="672"/>
      <c r="G47" s="310"/>
    </row>
    <row r="48" spans="1:7">
      <c r="A48" s="657" t="s">
        <v>14</v>
      </c>
      <c r="B48" s="657" t="s">
        <v>15</v>
      </c>
      <c r="C48" s="658" t="s">
        <v>16</v>
      </c>
      <c r="D48" s="657" t="s">
        <v>191</v>
      </c>
      <c r="E48" s="657" t="s">
        <v>18</v>
      </c>
      <c r="F48" s="657" t="s">
        <v>19</v>
      </c>
      <c r="G48" s="310"/>
    </row>
    <row r="49" spans="1:7">
      <c r="A49" s="673" t="s">
        <v>508</v>
      </c>
      <c r="B49" s="674" t="s">
        <v>508</v>
      </c>
      <c r="C49" s="675" t="s">
        <v>508</v>
      </c>
      <c r="D49" s="674" t="s">
        <v>508</v>
      </c>
      <c r="E49" s="676" t="s">
        <v>508</v>
      </c>
      <c r="F49" s="676" t="s">
        <v>508</v>
      </c>
      <c r="G49" s="310"/>
    </row>
    <row r="50" spans="1:7">
      <c r="A50" s="991" t="s">
        <v>26</v>
      </c>
      <c r="B50" s="991"/>
      <c r="C50" s="991"/>
      <c r="D50" s="991"/>
      <c r="E50" s="991"/>
      <c r="F50" s="669"/>
      <c r="G50" s="310"/>
    </row>
    <row r="51" spans="1:7">
      <c r="A51" s="650"/>
      <c r="B51" s="652"/>
      <c r="C51" s="637"/>
      <c r="D51" s="650"/>
      <c r="E51" s="670"/>
      <c r="F51" s="670"/>
      <c r="G51" s="310"/>
    </row>
    <row r="52" spans="1:7">
      <c r="A52" s="654" t="s">
        <v>27</v>
      </c>
      <c r="B52" s="671"/>
      <c r="C52" s="656"/>
      <c r="D52" s="671"/>
      <c r="E52" s="672"/>
      <c r="F52" s="672"/>
      <c r="G52" s="310"/>
    </row>
    <row r="53" spans="1:7">
      <c r="A53" s="657" t="s">
        <v>28</v>
      </c>
      <c r="B53" s="657" t="s">
        <v>15</v>
      </c>
      <c r="C53" s="658" t="s">
        <v>438</v>
      </c>
      <c r="D53" s="657" t="s">
        <v>191</v>
      </c>
      <c r="E53" s="677" t="s">
        <v>18</v>
      </c>
      <c r="F53" s="677" t="s">
        <v>19</v>
      </c>
      <c r="G53" s="310"/>
    </row>
    <row r="54" spans="1:7">
      <c r="A54" s="678" t="s">
        <v>27</v>
      </c>
      <c r="B54" s="678"/>
      <c r="C54" s="679"/>
      <c r="D54" s="678"/>
      <c r="E54" s="680"/>
      <c r="F54" s="680"/>
      <c r="G54" s="310"/>
    </row>
    <row r="55" spans="1:7" ht="25.5">
      <c r="A55" s="665" t="s">
        <v>509</v>
      </c>
      <c r="B55" s="681" t="s">
        <v>510</v>
      </c>
      <c r="C55" s="662">
        <v>300</v>
      </c>
      <c r="D55" s="681" t="s">
        <v>511</v>
      </c>
      <c r="E55" s="682">
        <v>125</v>
      </c>
      <c r="F55" s="683">
        <f t="shared" ref="F55:F64" si="1">C55*E55</f>
        <v>37500</v>
      </c>
      <c r="G55" s="310"/>
    </row>
    <row r="56" spans="1:7" ht="25.5">
      <c r="A56" s="665" t="s">
        <v>512</v>
      </c>
      <c r="B56" s="681" t="s">
        <v>513</v>
      </c>
      <c r="C56" s="662">
        <v>20</v>
      </c>
      <c r="D56" s="681" t="s">
        <v>511</v>
      </c>
      <c r="E56" s="682">
        <v>400</v>
      </c>
      <c r="F56" s="683">
        <f t="shared" si="1"/>
        <v>8000</v>
      </c>
      <c r="G56" s="310"/>
    </row>
    <row r="57" spans="1:7">
      <c r="A57" s="684" t="s">
        <v>514</v>
      </c>
      <c r="B57" s="681" t="s">
        <v>63</v>
      </c>
      <c r="C57" s="662">
        <v>8000</v>
      </c>
      <c r="D57" s="681" t="s">
        <v>141</v>
      </c>
      <c r="E57" s="682">
        <v>20</v>
      </c>
      <c r="F57" s="683">
        <f t="shared" si="1"/>
        <v>160000</v>
      </c>
      <c r="G57" s="310"/>
    </row>
    <row r="58" spans="1:7">
      <c r="A58" s="684" t="s">
        <v>515</v>
      </c>
      <c r="B58" s="681" t="s">
        <v>63</v>
      </c>
      <c r="C58" s="662">
        <v>7200</v>
      </c>
      <c r="D58" s="681" t="s">
        <v>141</v>
      </c>
      <c r="E58" s="682">
        <v>140</v>
      </c>
      <c r="F58" s="683">
        <f t="shared" si="1"/>
        <v>1008000</v>
      </c>
      <c r="G58" s="310"/>
    </row>
    <row r="59" spans="1:7">
      <c r="A59" s="684" t="s">
        <v>516</v>
      </c>
      <c r="B59" s="681" t="s">
        <v>517</v>
      </c>
      <c r="C59" s="662">
        <v>20</v>
      </c>
      <c r="D59" s="681" t="s">
        <v>518</v>
      </c>
      <c r="E59" s="682">
        <v>12000</v>
      </c>
      <c r="F59" s="683">
        <f t="shared" si="1"/>
        <v>240000</v>
      </c>
      <c r="G59" s="310"/>
    </row>
    <row r="60" spans="1:7">
      <c r="A60" s="684" t="s">
        <v>519</v>
      </c>
      <c r="B60" s="681" t="s">
        <v>520</v>
      </c>
      <c r="C60" s="662">
        <v>1</v>
      </c>
      <c r="D60" s="681" t="s">
        <v>521</v>
      </c>
      <c r="E60" s="682">
        <v>665330</v>
      </c>
      <c r="F60" s="683">
        <f t="shared" si="1"/>
        <v>665330</v>
      </c>
      <c r="G60" s="310"/>
    </row>
    <row r="61" spans="1:7">
      <c r="A61" s="684" t="s">
        <v>500</v>
      </c>
      <c r="B61" s="681" t="s">
        <v>520</v>
      </c>
      <c r="C61" s="662">
        <v>15</v>
      </c>
      <c r="D61" s="681" t="s">
        <v>522</v>
      </c>
      <c r="E61" s="682">
        <v>12000</v>
      </c>
      <c r="F61" s="683">
        <f t="shared" si="1"/>
        <v>180000</v>
      </c>
      <c r="G61" s="310"/>
    </row>
    <row r="62" spans="1:7">
      <c r="A62" s="684" t="s">
        <v>523</v>
      </c>
      <c r="B62" s="681" t="s">
        <v>524</v>
      </c>
      <c r="C62" s="662">
        <v>1</v>
      </c>
      <c r="D62" s="681" t="s">
        <v>522</v>
      </c>
      <c r="E62" s="682">
        <v>50000</v>
      </c>
      <c r="F62" s="683">
        <f t="shared" si="1"/>
        <v>50000</v>
      </c>
      <c r="G62" s="310"/>
    </row>
    <row r="63" spans="1:7">
      <c r="A63" s="684" t="s">
        <v>525</v>
      </c>
      <c r="B63" s="681" t="s">
        <v>520</v>
      </c>
      <c r="C63" s="662">
        <v>1</v>
      </c>
      <c r="D63" s="681" t="s">
        <v>522</v>
      </c>
      <c r="E63" s="682">
        <v>25000</v>
      </c>
      <c r="F63" s="683">
        <f t="shared" si="1"/>
        <v>25000</v>
      </c>
      <c r="G63" s="310"/>
    </row>
    <row r="64" spans="1:7">
      <c r="A64" s="684" t="s">
        <v>526</v>
      </c>
      <c r="B64" s="681" t="s">
        <v>520</v>
      </c>
      <c r="C64" s="662">
        <v>1</v>
      </c>
      <c r="D64" s="681" t="s">
        <v>522</v>
      </c>
      <c r="E64" s="682">
        <v>35000</v>
      </c>
      <c r="F64" s="683">
        <f t="shared" si="1"/>
        <v>35000</v>
      </c>
      <c r="G64" s="310"/>
    </row>
    <row r="65" spans="1:7">
      <c r="A65" s="991" t="s">
        <v>31</v>
      </c>
      <c r="B65" s="991"/>
      <c r="C65" s="991"/>
      <c r="D65" s="991"/>
      <c r="E65" s="991"/>
      <c r="F65" s="669">
        <f>SUM(F54:F64)</f>
        <v>2408830</v>
      </c>
      <c r="G65" s="310"/>
    </row>
    <row r="66" spans="1:7">
      <c r="A66" s="650"/>
      <c r="B66" s="652"/>
      <c r="C66" s="637"/>
      <c r="D66" s="650"/>
      <c r="E66" s="670"/>
      <c r="F66" s="670"/>
      <c r="G66" s="310"/>
    </row>
    <row r="67" spans="1:7">
      <c r="A67" s="654" t="s">
        <v>32</v>
      </c>
      <c r="B67" s="671"/>
      <c r="C67" s="656"/>
      <c r="D67" s="671"/>
      <c r="E67" s="672"/>
      <c r="F67" s="672"/>
      <c r="G67" s="310"/>
    </row>
    <row r="68" spans="1:7">
      <c r="A68" s="657" t="s">
        <v>33</v>
      </c>
      <c r="B68" s="657" t="s">
        <v>15</v>
      </c>
      <c r="C68" s="658" t="s">
        <v>438</v>
      </c>
      <c r="D68" s="657" t="s">
        <v>191</v>
      </c>
      <c r="E68" s="657" t="s">
        <v>18</v>
      </c>
      <c r="F68" s="657" t="s">
        <v>19</v>
      </c>
      <c r="G68" s="310"/>
    </row>
    <row r="69" spans="1:7">
      <c r="A69" s="684" t="s">
        <v>527</v>
      </c>
      <c r="B69" s="666" t="s">
        <v>528</v>
      </c>
      <c r="C69" s="685">
        <v>1</v>
      </c>
      <c r="D69" s="681" t="s">
        <v>522</v>
      </c>
      <c r="E69" s="682">
        <v>150000</v>
      </c>
      <c r="F69" s="683">
        <f>C69*E69</f>
        <v>150000</v>
      </c>
      <c r="G69" s="310"/>
    </row>
    <row r="70" spans="1:7">
      <c r="A70" s="684" t="s">
        <v>529</v>
      </c>
      <c r="B70" s="666" t="s">
        <v>153</v>
      </c>
      <c r="C70" s="685">
        <v>0</v>
      </c>
      <c r="D70" s="681" t="s">
        <v>530</v>
      </c>
      <c r="E70" s="682">
        <v>6000</v>
      </c>
      <c r="F70" s="683">
        <f>C70*E70</f>
        <v>0</v>
      </c>
      <c r="G70" s="310"/>
    </row>
    <row r="71" spans="1:7">
      <c r="A71" s="684" t="s">
        <v>523</v>
      </c>
      <c r="B71" s="681" t="s">
        <v>531</v>
      </c>
      <c r="C71" s="662">
        <v>1</v>
      </c>
      <c r="D71" s="681" t="s">
        <v>154</v>
      </c>
      <c r="E71" s="682">
        <v>50000</v>
      </c>
      <c r="F71" s="683">
        <f>C71*E71</f>
        <v>50000</v>
      </c>
      <c r="G71" s="310"/>
    </row>
    <row r="72" spans="1:7">
      <c r="A72" s="684" t="s">
        <v>532</v>
      </c>
      <c r="B72" s="681" t="s">
        <v>533</v>
      </c>
      <c r="C72" s="662">
        <v>1</v>
      </c>
      <c r="D72" s="681" t="s">
        <v>154</v>
      </c>
      <c r="E72" s="682">
        <v>100000</v>
      </c>
      <c r="F72" s="683">
        <f>C72*E72</f>
        <v>100000</v>
      </c>
      <c r="G72" s="310"/>
    </row>
    <row r="73" spans="1:7">
      <c r="A73" s="684" t="s">
        <v>534</v>
      </c>
      <c r="B73" s="681" t="s">
        <v>153</v>
      </c>
      <c r="C73" s="662">
        <v>2</v>
      </c>
      <c r="D73" s="681" t="s">
        <v>154</v>
      </c>
      <c r="E73" s="682">
        <v>12000</v>
      </c>
      <c r="F73" s="683">
        <f>C73*E73</f>
        <v>24000</v>
      </c>
      <c r="G73" s="310"/>
    </row>
    <row r="74" spans="1:7">
      <c r="A74" s="991" t="s">
        <v>34</v>
      </c>
      <c r="B74" s="991"/>
      <c r="C74" s="991"/>
      <c r="D74" s="991"/>
      <c r="E74" s="991"/>
      <c r="F74" s="669">
        <f>SUM(F69:F73)</f>
        <v>324000</v>
      </c>
      <c r="G74" s="310"/>
    </row>
    <row r="75" spans="1:7">
      <c r="A75" s="650"/>
      <c r="B75" s="652"/>
      <c r="C75" s="637"/>
      <c r="D75" s="650"/>
      <c r="E75" s="670"/>
      <c r="F75" s="670"/>
      <c r="G75" s="310"/>
    </row>
    <row r="76" spans="1:7">
      <c r="A76" s="686" t="s">
        <v>35</v>
      </c>
      <c r="B76" s="686"/>
      <c r="C76" s="687"/>
      <c r="D76" s="686"/>
      <c r="E76" s="688"/>
      <c r="F76" s="689">
        <f>F74+F65+F50+F45+F40</f>
        <v>6589080</v>
      </c>
      <c r="G76" s="310"/>
    </row>
    <row r="77" spans="1:7">
      <c r="A77" s="690" t="s">
        <v>36</v>
      </c>
      <c r="B77" s="690"/>
      <c r="C77" s="691"/>
      <c r="D77" s="690"/>
      <c r="E77" s="692"/>
      <c r="F77" s="693">
        <f>+F76*0.05</f>
        <v>329454</v>
      </c>
      <c r="G77" s="310"/>
    </row>
    <row r="78" spans="1:7">
      <c r="A78" s="686" t="s">
        <v>37</v>
      </c>
      <c r="B78" s="686"/>
      <c r="C78" s="687"/>
      <c r="D78" s="686"/>
      <c r="E78" s="688"/>
      <c r="F78" s="689">
        <f>SUM(F76:F77)</f>
        <v>6918534</v>
      </c>
      <c r="G78" s="310"/>
    </row>
    <row r="79" spans="1:7">
      <c r="A79" s="690" t="s">
        <v>38</v>
      </c>
      <c r="B79" s="690"/>
      <c r="C79" s="691"/>
      <c r="D79" s="690"/>
      <c r="E79" s="692"/>
      <c r="F79" s="693">
        <f>F10*F8</f>
        <v>10000000</v>
      </c>
      <c r="G79" s="310"/>
    </row>
    <row r="80" spans="1:7">
      <c r="A80" s="686" t="s">
        <v>39</v>
      </c>
      <c r="B80" s="686"/>
      <c r="C80" s="687"/>
      <c r="D80" s="686"/>
      <c r="E80" s="688"/>
      <c r="F80" s="689">
        <f>F79-F78</f>
        <v>3081466</v>
      </c>
      <c r="G80" s="310"/>
    </row>
    <row r="81" spans="1:7">
      <c r="A81" s="655" t="s">
        <v>262</v>
      </c>
      <c r="B81" s="650"/>
      <c r="C81" s="637"/>
      <c r="D81" s="650"/>
      <c r="E81" s="650"/>
      <c r="F81" s="650"/>
      <c r="G81" s="310"/>
    </row>
    <row r="82" spans="1:7">
      <c r="A82" s="655"/>
      <c r="B82" s="650"/>
      <c r="C82" s="637"/>
      <c r="D82" s="650"/>
      <c r="E82" s="650"/>
      <c r="F82" s="650"/>
      <c r="G82" s="310"/>
    </row>
    <row r="83" spans="1:7">
      <c r="A83" s="694" t="s">
        <v>458</v>
      </c>
      <c r="B83" s="650"/>
      <c r="C83" s="637"/>
      <c r="D83" s="650"/>
      <c r="E83" s="650"/>
      <c r="F83" s="650"/>
      <c r="G83" s="310"/>
    </row>
    <row r="84" spans="1:7">
      <c r="A84" s="695" t="s">
        <v>535</v>
      </c>
      <c r="B84" s="650"/>
      <c r="C84" s="637"/>
      <c r="D84" s="650"/>
      <c r="E84" s="650"/>
      <c r="F84" s="650"/>
      <c r="G84" s="310"/>
    </row>
    <row r="85" spans="1:7">
      <c r="A85" s="695" t="s">
        <v>536</v>
      </c>
      <c r="B85" s="650"/>
      <c r="C85" s="650"/>
      <c r="D85" s="650"/>
      <c r="E85" s="650"/>
      <c r="F85" s="650"/>
      <c r="G85" s="310"/>
    </row>
    <row r="86" spans="1:7">
      <c r="A86" s="695" t="s">
        <v>461</v>
      </c>
      <c r="B86" s="650"/>
      <c r="C86" s="650"/>
      <c r="D86" s="650"/>
      <c r="E86" s="650"/>
      <c r="F86" s="650"/>
      <c r="G86" s="310"/>
    </row>
    <row r="87" spans="1:7">
      <c r="A87" s="655" t="s">
        <v>537</v>
      </c>
      <c r="B87" s="650"/>
      <c r="C87" s="650"/>
      <c r="D87" s="650"/>
      <c r="E87" s="650"/>
      <c r="F87" s="650"/>
      <c r="G87" s="310"/>
    </row>
    <row r="88" spans="1:7">
      <c r="A88" s="695" t="s">
        <v>538</v>
      </c>
      <c r="B88" s="650"/>
      <c r="C88" s="650"/>
      <c r="D88" s="650"/>
      <c r="E88" s="650"/>
      <c r="F88" s="650"/>
      <c r="G88" s="310"/>
    </row>
    <row r="89" spans="1:7">
      <c r="A89" s="310"/>
      <c r="B89" s="310"/>
      <c r="C89" s="310"/>
      <c r="D89" s="310"/>
      <c r="E89" s="310"/>
      <c r="F89" s="310"/>
      <c r="G89" s="310"/>
    </row>
  </sheetData>
  <mergeCells count="13">
    <mergeCell ref="A74:E74"/>
    <mergeCell ref="D14:E14"/>
    <mergeCell ref="A16:F16"/>
    <mergeCell ref="A40:E40"/>
    <mergeCell ref="A45:E45"/>
    <mergeCell ref="A50:E50"/>
    <mergeCell ref="A65:E65"/>
    <mergeCell ref="D13:E13"/>
    <mergeCell ref="D8:E8"/>
    <mergeCell ref="D9:E9"/>
    <mergeCell ref="D10:E10"/>
    <mergeCell ref="D11:E11"/>
    <mergeCell ref="D12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ALFALFA ESTABLECIMIENTO</vt:lpstr>
      <vt:lpstr>Hoja1</vt:lpstr>
      <vt:lpstr>MANT_ALFALFA</vt:lpstr>
      <vt:lpstr>MIEL</vt:lpstr>
      <vt:lpstr>ARANDANOS</vt:lpstr>
      <vt:lpstr>CEBOLLAS</vt:lpstr>
      <vt:lpstr>CEREZAS</vt:lpstr>
      <vt:lpstr>FRAMBUESAS</vt:lpstr>
      <vt:lpstr>LECHE</vt:lpstr>
      <vt:lpstr>MAIZ</vt:lpstr>
      <vt:lpstr>MANZANA</vt:lpstr>
      <vt:lpstr>MORA</vt:lpstr>
      <vt:lpstr>PERA</vt:lpstr>
      <vt:lpstr>TABACO</vt:lpstr>
      <vt:lpstr>VIÑAS</vt:lpstr>
      <vt:lpstr>VIÑAS!Área_de_impresión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2022-06-17T12:41:53Z</cp:lastPrinted>
  <dcterms:created xsi:type="dcterms:W3CDTF">2020-11-27T12:49:26Z</dcterms:created>
  <dcterms:modified xsi:type="dcterms:W3CDTF">2022-06-22T15:19:54Z</dcterms:modified>
</cp:coreProperties>
</file>