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 firstSheet="1" activeTab="1"/>
  </bookViews>
  <sheets>
    <sheet name="trigo" sheetId="33" state="hidden" r:id="rId1"/>
    <sheet name="Uva moscatel" sheetId="3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35" l="1"/>
  <c r="G58" i="35"/>
  <c r="G57" i="35"/>
  <c r="G56" i="35"/>
  <c r="G54" i="35"/>
  <c r="G52" i="35"/>
  <c r="G51" i="35"/>
  <c r="G50" i="35"/>
  <c r="G49" i="35"/>
  <c r="G48" i="35"/>
  <c r="G47" i="35"/>
  <c r="G46" i="35"/>
  <c r="G30" i="35"/>
  <c r="G29" i="35"/>
  <c r="G28" i="35"/>
  <c r="G27" i="35"/>
  <c r="G26" i="35"/>
  <c r="G25" i="35"/>
  <c r="G24" i="35"/>
  <c r="G23" i="35"/>
  <c r="G22" i="35"/>
  <c r="G13" i="35"/>
  <c r="G69" i="35" s="1"/>
  <c r="G63" i="35"/>
  <c r="G64" i="35" s="1"/>
  <c r="C87" i="35" s="1"/>
  <c r="G40" i="35"/>
  <c r="G41" i="35" s="1"/>
  <c r="C85" i="35" s="1"/>
  <c r="G35" i="35"/>
  <c r="G36" i="35" s="1"/>
  <c r="C84" i="35" s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35" l="1"/>
  <c r="C86" i="35" s="1"/>
  <c r="G31" i="35"/>
  <c r="C83" i="35" s="1"/>
  <c r="F59" i="33"/>
  <c r="B87" i="33" s="1"/>
  <c r="F44" i="33"/>
  <c r="B86" i="33" s="1"/>
  <c r="F30" i="33"/>
  <c r="F67" i="33" l="1"/>
  <c r="F68" i="33" s="1"/>
  <c r="B89" i="33" s="1"/>
  <c r="G66" i="35"/>
  <c r="G67" i="35" s="1"/>
  <c r="C88" i="35" s="1"/>
  <c r="C89" i="35" s="1"/>
  <c r="B84" i="33"/>
  <c r="F69" i="33" l="1"/>
  <c r="C95" i="33" s="1"/>
  <c r="G68" i="35"/>
  <c r="E94" i="35" s="1"/>
  <c r="D84" i="35"/>
  <c r="D86" i="35"/>
  <c r="D85" i="35"/>
  <c r="D87" i="35"/>
  <c r="D83" i="35"/>
  <c r="D88" i="35"/>
  <c r="B90" i="33"/>
  <c r="C87" i="33" s="1"/>
  <c r="D95" i="33" l="1"/>
  <c r="F71" i="33"/>
  <c r="B95" i="33"/>
  <c r="C94" i="35"/>
  <c r="G70" i="35"/>
  <c r="D94" i="35"/>
  <c r="D89" i="35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<sst xmlns="http://schemas.openxmlformats.org/spreadsheetml/2006/main" count="315" uniqueCount="156">
  <si>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</si>
  <si>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</si>
  <si>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</si>
  <si>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</si>
  <si>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</si>
  <si>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</si>
  <si>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</si>
  <si>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</si>
  <si>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</si>
  <si>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</si>
  <si>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</si>
  <si>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</si>
  <si>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</si>
  <si>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</si>
  <si>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</si>
  <si>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</si>
  <si>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</si>
  <si>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</si>
  <si>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</si>
  <si>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</si>
  <si>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</si>
  <si>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</si>
  <si>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</si>
  <si>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</si>
  <si>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</si>
  <si>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</si>
  <si>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</si>
  <si>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</si>
  <si>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</si>
  <si>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</si>
  <si>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</si>
  <si>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</si>
  <si>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</si>
  <si>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</si>
  <si>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</si>
  <si>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</si>
  <si>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</si>
  <si>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</si>
  <si>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</si>
  <si>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</si>
  <si>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</si>
  <si>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</si>
  <si>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</si>
  <si>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</si>
  <si>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</si>
  <si>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</si>
  <si>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</si>
  <si>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</si>
  <si>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</si>
  <si>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</si>
  <si>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</si>
  <si>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</si>
  <si>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</si>
  <si>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</si>
  <si>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</si>
  <si>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</si>
  <si>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</si>
  <si>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</si>
  <si>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</si>
  <si>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</si>
  <si>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</si>
  <si>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</si>
  <si>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</si>
  <si>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</si>
  <si>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SEMILLAS</t>
  </si>
  <si>
    <t>Super Fosfato Triple</t>
  </si>
  <si>
    <t>Rendimiento (u/hà)</t>
  </si>
  <si>
    <t>Costo unitario ($/u) (*)</t>
  </si>
  <si>
    <t>abril</t>
  </si>
  <si>
    <t>Febrero</t>
  </si>
  <si>
    <t>Rastraje</t>
  </si>
  <si>
    <t>Sacos</t>
  </si>
  <si>
    <t>MEDIO</t>
  </si>
  <si>
    <t>BIO BIO</t>
  </si>
  <si>
    <t>CONCEPCION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</si>
  <si>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</si>
  <si>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</si>
  <si>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</si>
  <si>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</si>
  <si>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</si>
  <si>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</si>
  <si>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</si>
  <si>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</si>
  <si>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</si>
  <si>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</si>
  <si>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</si>
  <si>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</si>
  <si>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</si>
  <si>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marzo</t>
  </si>
  <si>
    <t>ENERO</t>
  </si>
  <si>
    <t>LT</t>
  </si>
  <si>
    <t>RANGO</t>
  </si>
  <si>
    <t>VERTIMEC 018 EC</t>
  </si>
  <si>
    <t>Julio</t>
  </si>
  <si>
    <t>ESCENARIOS COSTO UNITARIO  ($/U)</t>
  </si>
  <si>
    <t>Area</t>
  </si>
  <si>
    <t>PRECIO ESPERADO ($/Kg)</t>
  </si>
  <si>
    <t>ACARICIDA</t>
  </si>
  <si>
    <t xml:space="preserve">Poda </t>
  </si>
  <si>
    <t>Salitre Potásico</t>
  </si>
  <si>
    <t>Abril</t>
  </si>
  <si>
    <t>grs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</si>
  <si>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</si>
  <si>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</si>
  <si>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</si>
  <si>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</si>
  <si>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</si>
  <si>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</si>
  <si>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</si>
  <si>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</si>
  <si>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</si>
  <si>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</si>
  <si>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</si>
  <si>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</si>
  <si>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</si>
  <si>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</si>
  <si>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</si>
  <si>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</si>
  <si>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</si>
  <si>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VIÑAS</t>
  </si>
  <si>
    <t>RENDIMIENTO (Kg Uva /Há y Lts vino /Ha.)</t>
  </si>
  <si>
    <t>Aplicación herbicida</t>
  </si>
  <si>
    <t>Aplicación acaricida (control arañita)</t>
  </si>
  <si>
    <t>Aplicación azufre (control de oidio)</t>
  </si>
  <si>
    <t>Aplicación fungicida (control Botritys)</t>
  </si>
  <si>
    <t>Noviembre-Marzo</t>
  </si>
  <si>
    <t>Desbrote</t>
  </si>
  <si>
    <t>Chapoda</t>
  </si>
  <si>
    <t>Fertilización (2)</t>
  </si>
  <si>
    <t>Junio y Septiembre</t>
  </si>
  <si>
    <t>Azufre</t>
  </si>
  <si>
    <t>Bolsa</t>
  </si>
  <si>
    <t>Post cosecha</t>
  </si>
  <si>
    <t xml:space="preserve">Nitrato de Potasio </t>
  </si>
  <si>
    <t xml:space="preserve">Brotación   </t>
  </si>
  <si>
    <t>Úrea</t>
  </si>
  <si>
    <t>Micronutrientes (Zinc-Boro)</t>
  </si>
  <si>
    <t>Lt</t>
  </si>
  <si>
    <t>Pre-Floración</t>
  </si>
  <si>
    <t>Macronutrientes foliares</t>
  </si>
  <si>
    <t>Brotación a Pinta</t>
  </si>
  <si>
    <t>Floración-Precosecha</t>
  </si>
  <si>
    <t>Fungicida Odin (oidio)</t>
  </si>
  <si>
    <t>Brotación-Pinta</t>
  </si>
  <si>
    <t>FungicidaCursate M8 (mildiu)</t>
  </si>
  <si>
    <t>Floración y Pinta</t>
  </si>
  <si>
    <t>Envase plástico de 5 lts</t>
  </si>
  <si>
    <t xml:space="preserve">unidad    </t>
  </si>
  <si>
    <t>Vendimia</t>
  </si>
  <si>
    <t>Moscatel de Alejandría</t>
  </si>
  <si>
    <t>Mercado local</t>
  </si>
  <si>
    <t>SEQUÍA- HELADAS</t>
  </si>
  <si>
    <t>Fungicida Poliden 50% WP(botritys)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</si>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</sst>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29" fillId="10" borderId="59" xfId="0" applyFont="1" applyFill="1" applyBorder="1"/>
    <xf numFmtId="0" fontId="29" fillId="10" borderId="60" xfId="0" applyFont="1" applyFill="1" applyBorder="1"/>
    <xf numFmtId="0" fontId="29" fillId="10" borderId="59" xfId="0" applyFont="1" applyFill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0" fontId="32" fillId="10" borderId="59" xfId="1" applyFont="1" applyFill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2" fillId="10" borderId="5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7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wrapText="1"/>
    </xf>
    <xf numFmtId="3" fontId="29" fillId="10" borderId="59" xfId="0" applyNumberFormat="1" applyFont="1" applyFill="1" applyBorder="1" applyAlignment="1">
      <alignment horizontal="right" vertical="center" wrapText="1"/>
    </xf>
    <xf numFmtId="17" fontId="29" fillId="10" borderId="59" xfId="0" applyNumberFormat="1" applyFont="1" applyFill="1" applyBorder="1" applyAlignment="1">
      <alignment horizontal="right"/>
    </xf>
    <xf numFmtId="3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left" wrapText="1"/>
    </xf>
    <xf numFmtId="3" fontId="32" fillId="10" borderId="59" xfId="0" applyNumberFormat="1" applyFont="1" applyFill="1" applyBorder="1"/>
    <xf numFmtId="0" fontId="29" fillId="10" borderId="59" xfId="0" applyFont="1" applyFill="1" applyBorder="1" applyAlignment="1">
      <alignment horizontal="left"/>
    </xf>
    <xf numFmtId="0" fontId="32" fillId="10" borderId="59" xfId="1" applyFont="1" applyFill="1" applyBorder="1" applyAlignment="1">
      <alignment horizontal="left"/>
    </xf>
    <xf numFmtId="3" fontId="32" fillId="10" borderId="59" xfId="1" applyNumberFormat="1" applyFont="1" applyFill="1" applyBorder="1"/>
    <xf numFmtId="168" fontId="32" fillId="10" borderId="59" xfId="0" applyNumberFormat="1" applyFont="1" applyFill="1" applyBorder="1"/>
    <xf numFmtId="0" fontId="32" fillId="0" borderId="59" xfId="1" applyFont="1" applyBorder="1" applyAlignment="1">
      <alignment horizontal="left"/>
    </xf>
    <xf numFmtId="0" fontId="32" fillId="0" borderId="59" xfId="1" applyFont="1" applyBorder="1" applyAlignment="1">
      <alignment horizontal="center"/>
    </xf>
    <xf numFmtId="3" fontId="32" fillId="0" borderId="59" xfId="1" applyNumberFormat="1" applyFont="1" applyBorder="1" applyAlignment="1">
      <alignment horizontal="right"/>
    </xf>
    <xf numFmtId="168" fontId="32" fillId="0" borderId="59" xfId="1" applyNumberFormat="1" applyFont="1" applyBorder="1" applyAlignment="1">
      <alignment horizontal="right"/>
    </xf>
    <xf numFmtId="0" fontId="33" fillId="10" borderId="59" xfId="0" applyFont="1" applyFill="1" applyBorder="1" applyAlignment="1">
      <alignment horizontal="left"/>
    </xf>
    <xf numFmtId="3" fontId="32" fillId="10" borderId="59" xfId="0" applyNumberFormat="1" applyFont="1" applyFill="1" applyBorder="1" applyAlignment="1">
      <alignment horizontal="right"/>
    </xf>
    <xf numFmtId="0" fontId="32" fillId="10" borderId="59" xfId="0" applyFont="1" applyFill="1" applyBorder="1" applyAlignment="1">
      <alignment horizontal="left"/>
    </xf>
    <xf numFmtId="0" fontId="34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horizontal="right"/>
    </xf>
    <xf numFmtId="0" fontId="32" fillId="10" borderId="59" xfId="0" applyFont="1" applyFill="1" applyBorder="1" applyAlignment="1">
      <alignment wrapText="1"/>
    </xf>
    <xf numFmtId="3" fontId="29" fillId="10" borderId="59" xfId="0" applyNumberFormat="1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7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0" fillId="12" borderId="19" xfId="0" applyFont="1" applyFill="1" applyBorder="1" applyAlignment="1"/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10" borderId="59" xfId="0" applyFont="1" applyFill="1" applyBorder="1" applyAlignment="1"/>
    <xf numFmtId="0" fontId="29" fillId="10" borderId="60" xfId="0" applyFont="1" applyFill="1" applyBorder="1" applyAlignment="1"/>
    <xf numFmtId="14" fontId="29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7</xdr:col>
      <xdr:colOff>9525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52400"/>
          <a:ext cx="6057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102</v>
      </c>
      <c r="C9" s="5"/>
      <c r="D9" s="285" t="s">
        <v>104</v>
      </c>
      <c r="E9" s="285"/>
      <c r="F9" s="112">
        <v>50</v>
      </c>
    </row>
    <row r="10" spans="1:6" ht="15" customHeight="1" x14ac:dyDescent="0.25">
      <c r="A10" s="6" t="s">
        <v>1</v>
      </c>
      <c r="B10" s="107" t="s">
        <v>103</v>
      </c>
      <c r="C10" s="7"/>
      <c r="D10" s="286" t="s">
        <v>2</v>
      </c>
      <c r="E10" s="287"/>
      <c r="F10" s="101" t="s">
        <v>88</v>
      </c>
    </row>
    <row r="11" spans="1:6" ht="27" customHeight="1" x14ac:dyDescent="0.25">
      <c r="A11" s="6" t="s">
        <v>3</v>
      </c>
      <c r="B11" s="107" t="s">
        <v>72</v>
      </c>
      <c r="C11" s="7"/>
      <c r="D11" s="288" t="s">
        <v>4</v>
      </c>
      <c r="E11" s="287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88" t="s">
        <v>8</v>
      </c>
      <c r="E13" s="287"/>
      <c r="F13" s="114" t="s">
        <v>105</v>
      </c>
    </row>
    <row r="14" spans="1:6" ht="25.5" x14ac:dyDescent="0.25">
      <c r="A14" s="6" t="s">
        <v>9</v>
      </c>
      <c r="B14" s="107" t="s">
        <v>95</v>
      </c>
      <c r="C14" s="7"/>
      <c r="D14" s="288" t="s">
        <v>10</v>
      </c>
      <c r="E14" s="287"/>
      <c r="F14" s="101" t="s">
        <v>106</v>
      </c>
    </row>
    <row r="15" spans="1:6" ht="26.25" thickBot="1" x14ac:dyDescent="0.3">
      <c r="A15" s="6" t="s">
        <v>11</v>
      </c>
      <c r="B15" s="137">
        <v>44531</v>
      </c>
      <c r="C15" s="7"/>
      <c r="D15" s="289" t="s">
        <v>12</v>
      </c>
      <c r="E15" s="290"/>
      <c r="F15" s="128" t="s">
        <v>153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1" t="s">
        <v>13</v>
      </c>
      <c r="B17" s="282"/>
      <c r="C17" s="282"/>
      <c r="D17" s="282"/>
      <c r="E17" s="282"/>
      <c r="F17" s="28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107</v>
      </c>
      <c r="B21" s="108" t="s">
        <v>76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76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76</v>
      </c>
      <c r="C23" s="110">
        <v>0.5</v>
      </c>
      <c r="D23" s="110" t="s">
        <v>108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108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109</v>
      </c>
      <c r="B25" s="110" t="s">
        <v>76</v>
      </c>
      <c r="C25" s="110">
        <v>0.75</v>
      </c>
      <c r="D25" s="110" t="s">
        <v>108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110</v>
      </c>
      <c r="B26" s="110" t="s">
        <v>76</v>
      </c>
      <c r="C26" s="110">
        <v>0.5</v>
      </c>
      <c r="D26" s="110" t="s">
        <v>108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111</v>
      </c>
      <c r="B27" s="110" t="s">
        <v>76</v>
      </c>
      <c r="C27" s="110">
        <v>0.5</v>
      </c>
      <c r="D27" s="110" t="s">
        <v>112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113</v>
      </c>
      <c r="B28" s="110" t="s">
        <v>76</v>
      </c>
      <c r="C28" s="110">
        <v>0.75</v>
      </c>
      <c r="D28" s="110" t="s">
        <v>85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80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80</v>
      </c>
      <c r="C35" s="154">
        <v>0.5</v>
      </c>
      <c r="D35" s="154" t="s">
        <v>108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108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114</v>
      </c>
      <c r="B49" s="154" t="s">
        <v>81</v>
      </c>
      <c r="C49" s="154">
        <v>150</v>
      </c>
      <c r="D49" s="154" t="s">
        <v>112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81</v>
      </c>
      <c r="C51" s="154">
        <v>250</v>
      </c>
      <c r="D51" s="154" t="s">
        <v>112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81</v>
      </c>
      <c r="C52" s="154">
        <v>100</v>
      </c>
      <c r="D52" s="154" t="s">
        <v>85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115</v>
      </c>
      <c r="B55" s="154" t="s">
        <v>84</v>
      </c>
      <c r="C55" s="154">
        <v>1.5</v>
      </c>
      <c r="D55" s="154" t="s">
        <v>85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116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89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117</v>
      </c>
      <c r="B63" s="168" t="s">
        <v>118</v>
      </c>
      <c r="C63" s="168">
        <v>4</v>
      </c>
      <c r="D63" s="168" t="s">
        <v>89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3" t="s">
        <v>51</v>
      </c>
      <c r="B82" s="284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topLeftCell="A79" workbookViewId="0">
      <selection activeCell="K15" sqref="K15"/>
    </sheetView>
  </sheetViews>
  <sheetFormatPr baseColWidth="10" defaultRowHeight="12.75" x14ac:dyDescent="0.25"/>
  <cols>
    <col min="1" max="1" width="11.42578125" style="171"/>
    <col min="2" max="2" width="18.42578125" style="171" customWidth="1"/>
    <col min="3" max="3" width="14.140625" style="171" customWidth="1"/>
    <col min="4" max="4" width="11.42578125" style="171"/>
    <col min="5" max="5" width="13.28515625" style="171" customWidth="1"/>
    <col min="6" max="6" width="17.28515625" style="171" customWidth="1"/>
    <col min="7" max="7" width="16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3"/>
      <c r="C9" s="203"/>
      <c r="D9" s="230"/>
      <c r="E9" s="203"/>
      <c r="F9" s="203"/>
      <c r="G9" s="203"/>
    </row>
    <row r="10" spans="2:7" x14ac:dyDescent="0.25">
      <c r="B10" s="231" t="s">
        <v>0</v>
      </c>
      <c r="C10" s="259" t="s">
        <v>119</v>
      </c>
      <c r="D10" s="230"/>
      <c r="E10" s="295" t="s">
        <v>120</v>
      </c>
      <c r="F10" s="295"/>
      <c r="G10" s="261">
        <v>5500</v>
      </c>
    </row>
    <row r="11" spans="2:7" ht="12.75" customHeight="1" x14ac:dyDescent="0.25">
      <c r="B11" s="258" t="s">
        <v>1</v>
      </c>
      <c r="C11" s="260" t="s">
        <v>149</v>
      </c>
      <c r="D11" s="230"/>
      <c r="E11" s="296" t="s">
        <v>2</v>
      </c>
      <c r="F11" s="297"/>
      <c r="G11" s="262">
        <v>44652</v>
      </c>
    </row>
    <row r="12" spans="2:7" x14ac:dyDescent="0.25">
      <c r="B12" s="258" t="s">
        <v>3</v>
      </c>
      <c r="C12" s="259" t="s">
        <v>72</v>
      </c>
      <c r="D12" s="230"/>
      <c r="E12" s="296" t="s">
        <v>96</v>
      </c>
      <c r="F12" s="297"/>
      <c r="G12" s="261">
        <v>350</v>
      </c>
    </row>
    <row r="13" spans="2:7" x14ac:dyDescent="0.25">
      <c r="B13" s="258" t="s">
        <v>5</v>
      </c>
      <c r="C13" s="259" t="s">
        <v>73</v>
      </c>
      <c r="D13" s="230"/>
      <c r="E13" s="175" t="s">
        <v>6</v>
      </c>
      <c r="F13" s="176"/>
      <c r="G13" s="263">
        <f>G10*G12</f>
        <v>1925000</v>
      </c>
    </row>
    <row r="14" spans="2:7" x14ac:dyDescent="0.25">
      <c r="B14" s="258" t="s">
        <v>7</v>
      </c>
      <c r="C14" s="259" t="s">
        <v>74</v>
      </c>
      <c r="D14" s="230"/>
      <c r="E14" s="296" t="s">
        <v>8</v>
      </c>
      <c r="F14" s="297"/>
      <c r="G14" s="259" t="s">
        <v>150</v>
      </c>
    </row>
    <row r="15" spans="2:7" x14ac:dyDescent="0.25">
      <c r="B15" s="258" t="s">
        <v>9</v>
      </c>
      <c r="C15" s="259" t="s">
        <v>95</v>
      </c>
      <c r="D15" s="230"/>
      <c r="E15" s="296" t="s">
        <v>10</v>
      </c>
      <c r="F15" s="297"/>
      <c r="G15" s="262" t="s">
        <v>68</v>
      </c>
    </row>
    <row r="16" spans="2:7" x14ac:dyDescent="0.25">
      <c r="B16" s="258" t="s">
        <v>11</v>
      </c>
      <c r="C16" s="300">
        <v>44727</v>
      </c>
      <c r="D16" s="230"/>
      <c r="E16" s="298" t="s">
        <v>12</v>
      </c>
      <c r="F16" s="299"/>
      <c r="G16" s="260" t="s">
        <v>151</v>
      </c>
    </row>
    <row r="17" spans="2:7" x14ac:dyDescent="0.25">
      <c r="B17" s="232"/>
      <c r="C17" s="233"/>
      <c r="D17" s="234"/>
      <c r="E17" s="235"/>
      <c r="F17" s="235"/>
      <c r="G17" s="236"/>
    </row>
    <row r="18" spans="2:7" x14ac:dyDescent="0.25">
      <c r="B18" s="291" t="s">
        <v>13</v>
      </c>
      <c r="C18" s="292"/>
      <c r="D18" s="292"/>
      <c r="E18" s="292"/>
      <c r="F18" s="292"/>
      <c r="G18" s="292"/>
    </row>
    <row r="19" spans="2:7" x14ac:dyDescent="0.25">
      <c r="B19" s="235"/>
      <c r="C19" s="239"/>
      <c r="D19" s="239"/>
      <c r="E19" s="239"/>
      <c r="F19" s="235"/>
      <c r="G19" s="235"/>
    </row>
    <row r="20" spans="2:7" x14ac:dyDescent="0.25">
      <c r="B20" s="241" t="s">
        <v>14</v>
      </c>
      <c r="C20" s="198"/>
      <c r="D20" s="198"/>
      <c r="E20" s="198"/>
      <c r="F20" s="198"/>
      <c r="G20" s="198"/>
    </row>
    <row r="21" spans="2:7" x14ac:dyDescent="0.25">
      <c r="B21" s="242" t="s">
        <v>15</v>
      </c>
      <c r="C21" s="242" t="s">
        <v>16</v>
      </c>
      <c r="D21" s="242" t="s">
        <v>17</v>
      </c>
      <c r="E21" s="242" t="s">
        <v>18</v>
      </c>
      <c r="F21" s="242" t="s">
        <v>19</v>
      </c>
      <c r="G21" s="242" t="s">
        <v>20</v>
      </c>
    </row>
    <row r="22" spans="2:7" x14ac:dyDescent="0.25">
      <c r="B22" s="264" t="s">
        <v>121</v>
      </c>
      <c r="C22" s="177" t="s">
        <v>21</v>
      </c>
      <c r="D22" s="259">
        <v>2</v>
      </c>
      <c r="E22" s="177" t="s">
        <v>63</v>
      </c>
      <c r="F22" s="263">
        <v>30000</v>
      </c>
      <c r="G22" s="265">
        <f>F22*D22</f>
        <v>60000</v>
      </c>
    </row>
    <row r="23" spans="2:7" x14ac:dyDescent="0.25">
      <c r="B23" s="266" t="s">
        <v>98</v>
      </c>
      <c r="C23" s="177" t="s">
        <v>21</v>
      </c>
      <c r="D23" s="259">
        <v>10</v>
      </c>
      <c r="E23" s="177" t="s">
        <v>93</v>
      </c>
      <c r="F23" s="263">
        <v>30000</v>
      </c>
      <c r="G23" s="265">
        <f t="shared" ref="G23:G30" si="0">F23*D23</f>
        <v>300000</v>
      </c>
    </row>
    <row r="24" spans="2:7" x14ac:dyDescent="0.25">
      <c r="B24" s="266" t="s">
        <v>122</v>
      </c>
      <c r="C24" s="177" t="s">
        <v>21</v>
      </c>
      <c r="D24" s="259">
        <v>1.5</v>
      </c>
      <c r="E24" s="177" t="s">
        <v>63</v>
      </c>
      <c r="F24" s="263">
        <v>30000</v>
      </c>
      <c r="G24" s="265">
        <f t="shared" si="0"/>
        <v>45000</v>
      </c>
    </row>
    <row r="25" spans="2:7" x14ac:dyDescent="0.25">
      <c r="B25" s="266" t="s">
        <v>123</v>
      </c>
      <c r="C25" s="177" t="s">
        <v>21</v>
      </c>
      <c r="D25" s="259">
        <v>1.5</v>
      </c>
      <c r="E25" s="177" t="s">
        <v>75</v>
      </c>
      <c r="F25" s="263">
        <v>30000</v>
      </c>
      <c r="G25" s="265">
        <f t="shared" si="0"/>
        <v>45000</v>
      </c>
    </row>
    <row r="26" spans="2:7" x14ac:dyDescent="0.25">
      <c r="B26" s="266" t="s">
        <v>124</v>
      </c>
      <c r="C26" s="177" t="s">
        <v>21</v>
      </c>
      <c r="D26" s="259">
        <v>3</v>
      </c>
      <c r="E26" s="177" t="s">
        <v>125</v>
      </c>
      <c r="F26" s="263">
        <v>30000</v>
      </c>
      <c r="G26" s="265">
        <f>F26*D26</f>
        <v>90000</v>
      </c>
    </row>
    <row r="27" spans="2:7" x14ac:dyDescent="0.25">
      <c r="B27" s="266" t="s">
        <v>126</v>
      </c>
      <c r="C27" s="177" t="s">
        <v>21</v>
      </c>
      <c r="D27" s="259">
        <v>4</v>
      </c>
      <c r="E27" s="177" t="s">
        <v>69</v>
      </c>
      <c r="F27" s="263">
        <v>30000</v>
      </c>
      <c r="G27" s="265">
        <f t="shared" si="0"/>
        <v>120000</v>
      </c>
    </row>
    <row r="28" spans="2:7" x14ac:dyDescent="0.25">
      <c r="B28" s="266" t="s">
        <v>127</v>
      </c>
      <c r="C28" s="177" t="s">
        <v>21</v>
      </c>
      <c r="D28" s="259">
        <v>1</v>
      </c>
      <c r="E28" s="177" t="s">
        <v>87</v>
      </c>
      <c r="F28" s="263">
        <v>30000</v>
      </c>
      <c r="G28" s="265">
        <f t="shared" si="0"/>
        <v>30000</v>
      </c>
    </row>
    <row r="29" spans="2:7" x14ac:dyDescent="0.25">
      <c r="B29" s="264" t="s">
        <v>128</v>
      </c>
      <c r="C29" s="177" t="s">
        <v>21</v>
      </c>
      <c r="D29" s="259">
        <v>4</v>
      </c>
      <c r="E29" s="177" t="s">
        <v>129</v>
      </c>
      <c r="F29" s="263">
        <v>30000</v>
      </c>
      <c r="G29" s="265">
        <f t="shared" si="0"/>
        <v>120000</v>
      </c>
    </row>
    <row r="30" spans="2:7" x14ac:dyDescent="0.25">
      <c r="B30" s="266" t="s">
        <v>62</v>
      </c>
      <c r="C30" s="177" t="s">
        <v>21</v>
      </c>
      <c r="D30" s="259">
        <v>10</v>
      </c>
      <c r="E30" s="177" t="s">
        <v>100</v>
      </c>
      <c r="F30" s="263">
        <v>30000</v>
      </c>
      <c r="G30" s="265">
        <f t="shared" si="0"/>
        <v>300000</v>
      </c>
    </row>
    <row r="31" spans="2:7" x14ac:dyDescent="0.25">
      <c r="B31" s="243" t="s">
        <v>22</v>
      </c>
      <c r="C31" s="244"/>
      <c r="D31" s="244"/>
      <c r="E31" s="244"/>
      <c r="F31" s="245"/>
      <c r="G31" s="246">
        <f>SUM(G22:G30)</f>
        <v>1110000</v>
      </c>
    </row>
    <row r="32" spans="2:7" x14ac:dyDescent="0.25">
      <c r="B32" s="237"/>
      <c r="C32" s="238"/>
      <c r="D32" s="238"/>
      <c r="E32" s="238"/>
      <c r="F32" s="240"/>
      <c r="G32" s="240"/>
    </row>
    <row r="33" spans="2:7" x14ac:dyDescent="0.25">
      <c r="B33" s="178" t="s">
        <v>23</v>
      </c>
      <c r="C33" s="179"/>
      <c r="D33" s="180"/>
      <c r="E33" s="180"/>
      <c r="F33" s="181"/>
      <c r="G33" s="181"/>
    </row>
    <row r="34" spans="2:7" x14ac:dyDescent="0.25">
      <c r="B34" s="182" t="s">
        <v>15</v>
      </c>
      <c r="C34" s="183" t="s">
        <v>16</v>
      </c>
      <c r="D34" s="183" t="s">
        <v>17</v>
      </c>
      <c r="E34" s="182" t="s">
        <v>18</v>
      </c>
      <c r="F34" s="183" t="s">
        <v>19</v>
      </c>
      <c r="G34" s="182" t="s">
        <v>20</v>
      </c>
    </row>
    <row r="35" spans="2:7" x14ac:dyDescent="0.25">
      <c r="B35" s="267"/>
      <c r="C35" s="184"/>
      <c r="D35" s="184"/>
      <c r="E35" s="184"/>
      <c r="F35" s="268"/>
      <c r="G35" s="269">
        <f t="shared" ref="G35" si="1">F35*D35</f>
        <v>0</v>
      </c>
    </row>
    <row r="36" spans="2:7" x14ac:dyDescent="0.25">
      <c r="B36" s="185" t="s">
        <v>24</v>
      </c>
      <c r="C36" s="186"/>
      <c r="D36" s="186"/>
      <c r="E36" s="186"/>
      <c r="F36" s="187"/>
      <c r="G36" s="248">
        <f>SUM(G35:G35)</f>
        <v>0</v>
      </c>
    </row>
    <row r="37" spans="2:7" x14ac:dyDescent="0.25">
      <c r="B37" s="188"/>
      <c r="C37" s="189"/>
      <c r="D37" s="189"/>
      <c r="E37" s="189"/>
      <c r="F37" s="190"/>
      <c r="G37" s="190"/>
    </row>
    <row r="38" spans="2:7" x14ac:dyDescent="0.25">
      <c r="B38" s="178" t="s">
        <v>25</v>
      </c>
      <c r="C38" s="179"/>
      <c r="D38" s="180"/>
      <c r="E38" s="180"/>
      <c r="F38" s="181"/>
      <c r="G38" s="181"/>
    </row>
    <row r="39" spans="2:7" x14ac:dyDescent="0.25">
      <c r="B39" s="182" t="s">
        <v>15</v>
      </c>
      <c r="C39" s="182" t="s">
        <v>16</v>
      </c>
      <c r="D39" s="182" t="s">
        <v>17</v>
      </c>
      <c r="E39" s="182" t="s">
        <v>18</v>
      </c>
      <c r="F39" s="183" t="s">
        <v>19</v>
      </c>
      <c r="G39" s="182" t="s">
        <v>20</v>
      </c>
    </row>
    <row r="40" spans="2:7" x14ac:dyDescent="0.25">
      <c r="B40" s="270"/>
      <c r="C40" s="271"/>
      <c r="D40" s="271"/>
      <c r="E40" s="271"/>
      <c r="F40" s="272"/>
      <c r="G40" s="273">
        <f>D40*F40</f>
        <v>0</v>
      </c>
    </row>
    <row r="41" spans="2:7" x14ac:dyDescent="0.25">
      <c r="B41" s="185" t="s">
        <v>27</v>
      </c>
      <c r="C41" s="186"/>
      <c r="D41" s="186"/>
      <c r="E41" s="186"/>
      <c r="F41" s="187"/>
      <c r="G41" s="247">
        <f>SUM(G40:G40)</f>
        <v>0</v>
      </c>
    </row>
    <row r="42" spans="2:7" x14ac:dyDescent="0.25">
      <c r="B42" s="188"/>
      <c r="C42" s="189"/>
      <c r="D42" s="189"/>
      <c r="E42" s="189"/>
      <c r="F42" s="190"/>
      <c r="G42" s="190"/>
    </row>
    <row r="43" spans="2:7" x14ac:dyDescent="0.25">
      <c r="B43" s="178" t="s">
        <v>28</v>
      </c>
      <c r="C43" s="179"/>
      <c r="D43" s="180"/>
      <c r="E43" s="180"/>
      <c r="F43" s="181"/>
      <c r="G43" s="181"/>
    </row>
    <row r="44" spans="2:7" ht="25.5" x14ac:dyDescent="0.25">
      <c r="B44" s="183" t="s">
        <v>29</v>
      </c>
      <c r="C44" s="183" t="s">
        <v>30</v>
      </c>
      <c r="D44" s="183" t="s">
        <v>31</v>
      </c>
      <c r="E44" s="183" t="s">
        <v>18</v>
      </c>
      <c r="F44" s="183" t="s">
        <v>19</v>
      </c>
      <c r="G44" s="183" t="s">
        <v>20</v>
      </c>
    </row>
    <row r="45" spans="2:7" x14ac:dyDescent="0.25">
      <c r="B45" s="274" t="s">
        <v>32</v>
      </c>
      <c r="C45" s="191"/>
      <c r="D45" s="278"/>
      <c r="E45" s="191"/>
      <c r="F45" s="275"/>
      <c r="G45" s="265"/>
    </row>
    <row r="46" spans="2:7" x14ac:dyDescent="0.25">
      <c r="B46" s="276" t="s">
        <v>130</v>
      </c>
      <c r="C46" s="191" t="s">
        <v>131</v>
      </c>
      <c r="D46" s="278">
        <v>6</v>
      </c>
      <c r="E46" s="191" t="s">
        <v>134</v>
      </c>
      <c r="F46" s="275">
        <v>19400</v>
      </c>
      <c r="G46" s="265">
        <f>F46*D46</f>
        <v>116400</v>
      </c>
    </row>
    <row r="47" spans="2:7" x14ac:dyDescent="0.25">
      <c r="B47" s="276" t="s">
        <v>133</v>
      </c>
      <c r="C47" s="191" t="s">
        <v>33</v>
      </c>
      <c r="D47" s="278">
        <v>100</v>
      </c>
      <c r="E47" s="191" t="s">
        <v>134</v>
      </c>
      <c r="F47" s="275">
        <v>2000</v>
      </c>
      <c r="G47" s="265">
        <f>F47*D47</f>
        <v>200000</v>
      </c>
    </row>
    <row r="48" spans="2:7" x14ac:dyDescent="0.25">
      <c r="B48" s="276" t="s">
        <v>135</v>
      </c>
      <c r="C48" s="191" t="s">
        <v>33</v>
      </c>
      <c r="D48" s="278">
        <v>100</v>
      </c>
      <c r="E48" s="191" t="s">
        <v>138</v>
      </c>
      <c r="F48" s="275">
        <v>290</v>
      </c>
      <c r="G48" s="265">
        <f>F48*D48</f>
        <v>29000</v>
      </c>
    </row>
    <row r="49" spans="2:7" x14ac:dyDescent="0.25">
      <c r="B49" s="276" t="s">
        <v>136</v>
      </c>
      <c r="C49" s="191" t="s">
        <v>137</v>
      </c>
      <c r="D49" s="278">
        <v>2</v>
      </c>
      <c r="E49" s="191" t="s">
        <v>140</v>
      </c>
      <c r="F49" s="275">
        <v>28000</v>
      </c>
      <c r="G49" s="265">
        <f>F49*D49</f>
        <v>56000</v>
      </c>
    </row>
    <row r="50" spans="2:7" x14ac:dyDescent="0.25">
      <c r="B50" s="276" t="s">
        <v>139</v>
      </c>
      <c r="C50" s="191" t="s">
        <v>137</v>
      </c>
      <c r="D50" s="278">
        <v>0.5</v>
      </c>
      <c r="E50" s="191" t="s">
        <v>141</v>
      </c>
      <c r="F50" s="275">
        <v>32400</v>
      </c>
      <c r="G50" s="265">
        <f>F50*D50</f>
        <v>16200</v>
      </c>
    </row>
    <row r="51" spans="2:7" x14ac:dyDescent="0.25">
      <c r="B51" s="277" t="s">
        <v>82</v>
      </c>
      <c r="C51" s="191"/>
      <c r="D51" s="278"/>
      <c r="E51" s="191"/>
      <c r="F51" s="275"/>
      <c r="G51" s="265">
        <f t="shared" ref="G51:G59" si="2">F51*D51</f>
        <v>0</v>
      </c>
    </row>
    <row r="52" spans="2:7" x14ac:dyDescent="0.25">
      <c r="B52" s="276" t="s">
        <v>91</v>
      </c>
      <c r="C52" s="191" t="s">
        <v>137</v>
      </c>
      <c r="D52" s="278">
        <v>4</v>
      </c>
      <c r="E52" s="191" t="s">
        <v>132</v>
      </c>
      <c r="F52" s="275">
        <v>11000</v>
      </c>
      <c r="G52" s="265">
        <f t="shared" si="2"/>
        <v>44000</v>
      </c>
    </row>
    <row r="53" spans="2:7" x14ac:dyDescent="0.25">
      <c r="B53" s="274" t="s">
        <v>97</v>
      </c>
      <c r="C53" s="191"/>
      <c r="D53" s="278"/>
      <c r="E53" s="191"/>
      <c r="F53" s="275"/>
      <c r="G53" s="265"/>
    </row>
    <row r="54" spans="2:7" x14ac:dyDescent="0.25">
      <c r="B54" s="276" t="s">
        <v>92</v>
      </c>
      <c r="C54" s="191" t="s">
        <v>90</v>
      </c>
      <c r="D54" s="278">
        <v>2</v>
      </c>
      <c r="E54" s="191" t="s">
        <v>132</v>
      </c>
      <c r="F54" s="275">
        <v>21600</v>
      </c>
      <c r="G54" s="265">
        <f t="shared" si="2"/>
        <v>43200</v>
      </c>
    </row>
    <row r="55" spans="2:7" x14ac:dyDescent="0.25">
      <c r="B55" s="274" t="s">
        <v>35</v>
      </c>
      <c r="C55" s="191"/>
      <c r="D55" s="278"/>
      <c r="E55" s="191"/>
      <c r="F55" s="275"/>
      <c r="G55" s="265"/>
    </row>
    <row r="56" spans="2:7" x14ac:dyDescent="0.25">
      <c r="B56" s="276" t="s">
        <v>152</v>
      </c>
      <c r="C56" s="191" t="s">
        <v>33</v>
      </c>
      <c r="D56" s="278">
        <v>1</v>
      </c>
      <c r="E56" s="191" t="s">
        <v>143</v>
      </c>
      <c r="F56" s="275">
        <v>44000</v>
      </c>
      <c r="G56" s="265">
        <f t="shared" si="2"/>
        <v>44000</v>
      </c>
    </row>
    <row r="57" spans="2:7" x14ac:dyDescent="0.25">
      <c r="B57" s="276" t="s">
        <v>142</v>
      </c>
      <c r="C57" s="191" t="s">
        <v>101</v>
      </c>
      <c r="D57" s="278">
        <v>0.48</v>
      </c>
      <c r="E57" s="191" t="s">
        <v>145</v>
      </c>
      <c r="F57" s="275">
        <v>54000</v>
      </c>
      <c r="G57" s="265">
        <f t="shared" si="2"/>
        <v>25920</v>
      </c>
    </row>
    <row r="58" spans="2:7" x14ac:dyDescent="0.25">
      <c r="B58" s="276" t="s">
        <v>144</v>
      </c>
      <c r="C58" s="191" t="s">
        <v>101</v>
      </c>
      <c r="D58" s="278">
        <v>0.35</v>
      </c>
      <c r="E58" s="191" t="s">
        <v>148</v>
      </c>
      <c r="F58" s="275">
        <v>40500</v>
      </c>
      <c r="G58" s="265">
        <f t="shared" si="2"/>
        <v>14175</v>
      </c>
    </row>
    <row r="59" spans="2:7" x14ac:dyDescent="0.25">
      <c r="B59" s="276" t="s">
        <v>146</v>
      </c>
      <c r="C59" s="191" t="s">
        <v>147</v>
      </c>
      <c r="D59" s="278">
        <v>1</v>
      </c>
      <c r="E59" s="191" t="s">
        <v>148</v>
      </c>
      <c r="F59" s="275">
        <v>800</v>
      </c>
      <c r="G59" s="265">
        <f t="shared" si="2"/>
        <v>800</v>
      </c>
    </row>
    <row r="60" spans="2:7" x14ac:dyDescent="0.25">
      <c r="B60" s="185" t="s">
        <v>34</v>
      </c>
      <c r="C60" s="186"/>
      <c r="D60" s="186"/>
      <c r="E60" s="186"/>
      <c r="F60" s="187"/>
      <c r="G60" s="247">
        <f>SUM(G45:G59)</f>
        <v>589695</v>
      </c>
    </row>
    <row r="61" spans="2:7" x14ac:dyDescent="0.25">
      <c r="B61" s="188"/>
      <c r="C61" s="189"/>
      <c r="D61" s="189"/>
      <c r="E61" s="192"/>
      <c r="F61" s="190"/>
      <c r="G61" s="190"/>
    </row>
    <row r="62" spans="2:7" ht="25.5" x14ac:dyDescent="0.25">
      <c r="B62" s="182" t="s">
        <v>36</v>
      </c>
      <c r="C62" s="183" t="s">
        <v>30</v>
      </c>
      <c r="D62" s="183" t="s">
        <v>31</v>
      </c>
      <c r="E62" s="182" t="s">
        <v>18</v>
      </c>
      <c r="F62" s="183" t="s">
        <v>19</v>
      </c>
      <c r="G62" s="182" t="s">
        <v>20</v>
      </c>
    </row>
    <row r="63" spans="2:7" x14ac:dyDescent="0.25">
      <c r="B63" s="279"/>
      <c r="C63" s="184"/>
      <c r="D63" s="184"/>
      <c r="E63" s="184"/>
      <c r="F63" s="268"/>
      <c r="G63" s="280">
        <f>+F63*D63</f>
        <v>0</v>
      </c>
    </row>
    <row r="64" spans="2:7" x14ac:dyDescent="0.25">
      <c r="B64" s="185" t="s">
        <v>37</v>
      </c>
      <c r="C64" s="186"/>
      <c r="D64" s="186"/>
      <c r="E64" s="186"/>
      <c r="F64" s="187"/>
      <c r="G64" s="247">
        <f>SUM(G63:G63)</f>
        <v>0</v>
      </c>
    </row>
    <row r="65" spans="2:7" x14ac:dyDescent="0.25">
      <c r="B65" s="193"/>
      <c r="C65" s="193"/>
      <c r="D65" s="193"/>
      <c r="E65" s="193"/>
      <c r="F65" s="194"/>
      <c r="G65" s="194"/>
    </row>
    <row r="66" spans="2:7" x14ac:dyDescent="0.25">
      <c r="B66" s="241" t="s">
        <v>38</v>
      </c>
      <c r="C66" s="249"/>
      <c r="D66" s="249"/>
      <c r="E66" s="249"/>
      <c r="F66" s="249"/>
      <c r="G66" s="250">
        <f>G31+G36+G41+G60+G64</f>
        <v>1699695</v>
      </c>
    </row>
    <row r="67" spans="2:7" x14ac:dyDescent="0.25">
      <c r="B67" s="251" t="s">
        <v>39</v>
      </c>
      <c r="C67" s="252"/>
      <c r="D67" s="252"/>
      <c r="E67" s="252"/>
      <c r="F67" s="252"/>
      <c r="G67" s="253">
        <f>G66*0.05</f>
        <v>84984.75</v>
      </c>
    </row>
    <row r="68" spans="2:7" x14ac:dyDescent="0.25">
      <c r="B68" s="241" t="s">
        <v>40</v>
      </c>
      <c r="C68" s="249"/>
      <c r="D68" s="249"/>
      <c r="E68" s="249"/>
      <c r="F68" s="249"/>
      <c r="G68" s="250">
        <f>G67+G66</f>
        <v>1784679.75</v>
      </c>
    </row>
    <row r="69" spans="2:7" x14ac:dyDescent="0.25">
      <c r="B69" s="251" t="s">
        <v>41</v>
      </c>
      <c r="C69" s="252"/>
      <c r="D69" s="252"/>
      <c r="E69" s="252"/>
      <c r="F69" s="252"/>
      <c r="G69" s="253">
        <f>G13</f>
        <v>1925000</v>
      </c>
    </row>
    <row r="70" spans="2:7" x14ac:dyDescent="0.25">
      <c r="B70" s="241" t="s">
        <v>42</v>
      </c>
      <c r="C70" s="249"/>
      <c r="D70" s="249"/>
      <c r="E70" s="249"/>
      <c r="F70" s="249"/>
      <c r="G70" s="254">
        <f>G69-G68</f>
        <v>140320.25</v>
      </c>
    </row>
    <row r="71" spans="2:7" x14ac:dyDescent="0.25">
      <c r="B71" s="195" t="s">
        <v>154</v>
      </c>
      <c r="C71" s="196"/>
      <c r="D71" s="196"/>
      <c r="E71" s="196"/>
      <c r="F71" s="196"/>
      <c r="G71" s="197"/>
    </row>
    <row r="72" spans="2:7" ht="13.5" thickBot="1" x14ac:dyDescent="0.3">
      <c r="B72" s="198"/>
      <c r="C72" s="196"/>
      <c r="D72" s="196"/>
      <c r="E72" s="196"/>
      <c r="F72" s="196"/>
      <c r="G72" s="197"/>
    </row>
    <row r="73" spans="2:7" x14ac:dyDescent="0.25">
      <c r="B73" s="199" t="s">
        <v>155</v>
      </c>
      <c r="C73" s="200"/>
      <c r="D73" s="200"/>
      <c r="E73" s="200"/>
      <c r="F73" s="201"/>
      <c r="G73" s="197"/>
    </row>
    <row r="74" spans="2:7" x14ac:dyDescent="0.25">
      <c r="B74" s="202" t="s">
        <v>45</v>
      </c>
      <c r="C74" s="203"/>
      <c r="D74" s="203"/>
      <c r="E74" s="203"/>
      <c r="F74" s="204"/>
      <c r="G74" s="197"/>
    </row>
    <row r="75" spans="2:7" x14ac:dyDescent="0.25">
      <c r="B75" s="202" t="s">
        <v>46</v>
      </c>
      <c r="C75" s="203"/>
      <c r="D75" s="203"/>
      <c r="E75" s="203"/>
      <c r="F75" s="204"/>
      <c r="G75" s="197"/>
    </row>
    <row r="76" spans="2:7" x14ac:dyDescent="0.25">
      <c r="B76" s="202" t="s">
        <v>47</v>
      </c>
      <c r="C76" s="203"/>
      <c r="D76" s="203"/>
      <c r="E76" s="203"/>
      <c r="F76" s="204"/>
      <c r="G76" s="197"/>
    </row>
    <row r="77" spans="2:7" x14ac:dyDescent="0.25">
      <c r="B77" s="202" t="s">
        <v>48</v>
      </c>
      <c r="C77" s="203"/>
      <c r="D77" s="203"/>
      <c r="E77" s="203"/>
      <c r="F77" s="204"/>
      <c r="G77" s="197"/>
    </row>
    <row r="78" spans="2:7" x14ac:dyDescent="0.25">
      <c r="B78" s="202" t="s">
        <v>49</v>
      </c>
      <c r="C78" s="203"/>
      <c r="D78" s="203"/>
      <c r="E78" s="203"/>
      <c r="F78" s="204"/>
      <c r="G78" s="197"/>
    </row>
    <row r="79" spans="2:7" ht="13.5" thickBot="1" x14ac:dyDescent="0.3">
      <c r="B79" s="205" t="s">
        <v>50</v>
      </c>
      <c r="C79" s="206"/>
      <c r="D79" s="206"/>
      <c r="E79" s="206"/>
      <c r="F79" s="207"/>
      <c r="G79" s="197"/>
    </row>
    <row r="80" spans="2:7" x14ac:dyDescent="0.25">
      <c r="B80" s="198"/>
      <c r="C80" s="203"/>
      <c r="D80" s="203"/>
      <c r="E80" s="203"/>
      <c r="F80" s="203"/>
      <c r="G80" s="197"/>
    </row>
    <row r="81" spans="2:7" ht="13.5" thickBot="1" x14ac:dyDescent="0.3">
      <c r="B81" s="293" t="s">
        <v>51</v>
      </c>
      <c r="C81" s="294"/>
      <c r="D81" s="208"/>
      <c r="E81" s="209"/>
      <c r="F81" s="209"/>
      <c r="G81" s="197"/>
    </row>
    <row r="82" spans="2:7" x14ac:dyDescent="0.25">
      <c r="B82" s="210" t="s">
        <v>36</v>
      </c>
      <c r="C82" s="211" t="s">
        <v>52</v>
      </c>
      <c r="D82" s="212" t="s">
        <v>53</v>
      </c>
      <c r="E82" s="209"/>
      <c r="F82" s="209"/>
      <c r="G82" s="197"/>
    </row>
    <row r="83" spans="2:7" x14ac:dyDescent="0.25">
      <c r="B83" s="213" t="s">
        <v>54</v>
      </c>
      <c r="C83" s="214">
        <f>G31</f>
        <v>1110000</v>
      </c>
      <c r="D83" s="215">
        <f>(C83/C89)</f>
        <v>0.62196032649555189</v>
      </c>
      <c r="E83" s="209"/>
      <c r="F83" s="209"/>
      <c r="G83" s="197"/>
    </row>
    <row r="84" spans="2:7" x14ac:dyDescent="0.25">
      <c r="B84" s="213" t="s">
        <v>55</v>
      </c>
      <c r="C84" s="255">
        <f>G36</f>
        <v>0</v>
      </c>
      <c r="D84" s="215">
        <f>C84/C89</f>
        <v>0</v>
      </c>
      <c r="E84" s="209"/>
      <c r="F84" s="209"/>
      <c r="G84" s="197"/>
    </row>
    <row r="85" spans="2:7" x14ac:dyDescent="0.25">
      <c r="B85" s="213" t="s">
        <v>56</v>
      </c>
      <c r="C85" s="214">
        <f>G41</f>
        <v>0</v>
      </c>
      <c r="D85" s="215">
        <f>(C85/C89)</f>
        <v>0</v>
      </c>
      <c r="E85" s="209"/>
      <c r="F85" s="209"/>
      <c r="G85" s="197"/>
    </row>
    <row r="86" spans="2:7" x14ac:dyDescent="0.25">
      <c r="B86" s="213" t="s">
        <v>29</v>
      </c>
      <c r="C86" s="214">
        <f>G60</f>
        <v>589695</v>
      </c>
      <c r="D86" s="215">
        <f>(C86/C89)</f>
        <v>0.33042062588540044</v>
      </c>
      <c r="E86" s="209"/>
      <c r="F86" s="209"/>
      <c r="G86" s="197"/>
    </row>
    <row r="87" spans="2:7" x14ac:dyDescent="0.25">
      <c r="B87" s="213" t="s">
        <v>57</v>
      </c>
      <c r="C87" s="216">
        <f>G64</f>
        <v>0</v>
      </c>
      <c r="D87" s="215">
        <f>(C87/C89)</f>
        <v>0</v>
      </c>
      <c r="E87" s="217"/>
      <c r="F87" s="217"/>
      <c r="G87" s="197"/>
    </row>
    <row r="88" spans="2:7" x14ac:dyDescent="0.25">
      <c r="B88" s="213" t="s">
        <v>58</v>
      </c>
      <c r="C88" s="216">
        <f>G67</f>
        <v>84984.75</v>
      </c>
      <c r="D88" s="215">
        <f>(C88/C89)</f>
        <v>4.7619047619047616E-2</v>
      </c>
      <c r="E88" s="217"/>
      <c r="F88" s="217"/>
      <c r="G88" s="197"/>
    </row>
    <row r="89" spans="2:7" ht="13.5" thickBot="1" x14ac:dyDescent="0.3">
      <c r="B89" s="218" t="s">
        <v>59</v>
      </c>
      <c r="C89" s="219">
        <f>SUM(C83:C88)</f>
        <v>1784679.75</v>
      </c>
      <c r="D89" s="220">
        <f>SUM(D83:D88)</f>
        <v>1</v>
      </c>
      <c r="E89" s="217"/>
      <c r="F89" s="217"/>
      <c r="G89" s="197"/>
    </row>
    <row r="90" spans="2:7" x14ac:dyDescent="0.25">
      <c r="B90" s="198"/>
      <c r="C90" s="196"/>
      <c r="D90" s="196"/>
      <c r="E90" s="196"/>
      <c r="F90" s="196"/>
      <c r="G90" s="197"/>
    </row>
    <row r="91" spans="2:7" x14ac:dyDescent="0.25">
      <c r="B91" s="170"/>
      <c r="C91" s="196"/>
      <c r="D91" s="196"/>
      <c r="E91" s="196"/>
      <c r="F91" s="196"/>
      <c r="G91" s="197"/>
    </row>
    <row r="92" spans="2:7" ht="13.5" thickBot="1" x14ac:dyDescent="0.3">
      <c r="B92" s="221"/>
      <c r="C92" s="222" t="s">
        <v>94</v>
      </c>
      <c r="D92" s="223"/>
      <c r="E92" s="224"/>
      <c r="F92" s="225"/>
      <c r="G92" s="197"/>
    </row>
    <row r="93" spans="2:7" x14ac:dyDescent="0.25">
      <c r="B93" s="226" t="s">
        <v>66</v>
      </c>
      <c r="C93" s="256">
        <v>5000</v>
      </c>
      <c r="D93" s="256">
        <v>5500</v>
      </c>
      <c r="E93" s="257">
        <v>6000</v>
      </c>
      <c r="F93" s="227"/>
      <c r="G93" s="228"/>
    </row>
    <row r="94" spans="2:7" ht="13.5" thickBot="1" x14ac:dyDescent="0.3">
      <c r="B94" s="218" t="s">
        <v>67</v>
      </c>
      <c r="C94" s="219">
        <f>(G68/C93)</f>
        <v>356.93594999999999</v>
      </c>
      <c r="D94" s="219">
        <f>(G68/D93)</f>
        <v>324.4872272727273</v>
      </c>
      <c r="E94" s="229">
        <f>(G68/E93)</f>
        <v>297.44662499999998</v>
      </c>
      <c r="F94" s="227"/>
      <c r="G94" s="228"/>
    </row>
    <row r="95" spans="2:7" x14ac:dyDescent="0.25">
      <c r="B95" s="195" t="s">
        <v>60</v>
      </c>
      <c r="C95" s="203"/>
      <c r="D95" s="203"/>
      <c r="E95" s="203"/>
      <c r="F95" s="203"/>
      <c r="G95" s="203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</vt:lpstr>
      <vt:lpstr>Uva moscatel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2022-05-13T13:45:12Z</cp:lastPrinted>
  <dcterms:created xsi:type="dcterms:W3CDTF">2020-11-27T12:49:26Z</dcterms:created>
  <dcterms:modified xsi:type="dcterms:W3CDTF">2022-06-21T23:25:52Z</dcterms:modified>
</cp:coreProperties>
</file>