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Quillota/"/>
    </mc:Choice>
  </mc:AlternateContent>
  <xr:revisionPtr revIDLastSave="4" documentId="11_CAE77783D97EA77054E3C4253BC4DBB03230F8B4" xr6:coauthVersionLast="47" xr6:coauthVersionMax="47" xr10:uidLastSave="{2A5D1890-C20A-4451-9364-8F8743F16A07}"/>
  <bookViews>
    <workbookView xWindow="-120" yWindow="-120" windowWidth="20730" windowHeight="11040" xr2:uid="{00000000-000D-0000-FFFF-FFFF00000000}"/>
  </bookViews>
  <sheets>
    <sheet name="Plantas M20" sheetId="1" r:id="rId1"/>
    <sheet name="Hoja 1" sheetId="2" r:id="rId2"/>
    <sheet name="A jun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3wiF6A1IW+RvVftxNiN26EQpAGQ=="/>
    </ext>
  </extLst>
</workbook>
</file>

<file path=xl/calcChain.xml><?xml version="1.0" encoding="utf-8"?>
<calcChain xmlns="http://schemas.openxmlformats.org/spreadsheetml/2006/main">
  <c r="F50" i="3" l="1"/>
  <c r="G50" i="3" s="1"/>
  <c r="F51" i="3"/>
  <c r="G51" i="3" s="1"/>
  <c r="F52" i="3"/>
  <c r="F53" i="3"/>
  <c r="G53" i="3" s="1"/>
  <c r="F54" i="3"/>
  <c r="G54" i="3" s="1"/>
  <c r="F55" i="3"/>
  <c r="G55" i="3" s="1"/>
  <c r="F56" i="3"/>
  <c r="G56" i="3" s="1"/>
  <c r="F57" i="3"/>
  <c r="G57" i="3" s="1"/>
  <c r="F58" i="3"/>
  <c r="F59" i="3"/>
  <c r="G59" i="3" s="1"/>
  <c r="F60" i="3"/>
  <c r="G60" i="3" s="1"/>
  <c r="F61" i="3"/>
  <c r="G61" i="3" s="1"/>
  <c r="F49" i="3"/>
  <c r="G49" i="3" s="1"/>
  <c r="E100" i="3"/>
  <c r="C100" i="3"/>
  <c r="G68" i="3"/>
  <c r="G45" i="3"/>
  <c r="G25" i="3"/>
  <c r="G21" i="3"/>
  <c r="G12" i="3"/>
  <c r="G73" i="3" s="1"/>
  <c r="G63" i="3" l="1"/>
  <c r="C90" i="3" s="1"/>
  <c r="G23" i="3"/>
  <c r="G22" i="3"/>
  <c r="G24" i="3" l="1"/>
  <c r="C44" i="2"/>
  <c r="B28" i="2"/>
  <c r="B29" i="2" s="1"/>
  <c r="E19" i="2"/>
  <c r="B13" i="2"/>
  <c r="G66" i="1"/>
  <c r="G59" i="1"/>
  <c r="G58" i="1"/>
  <c r="G57" i="1"/>
  <c r="G55" i="1"/>
  <c r="G54" i="1"/>
  <c r="G53" i="1"/>
  <c r="G52" i="1"/>
  <c r="G51" i="1"/>
  <c r="G49" i="1"/>
  <c r="G48" i="1"/>
  <c r="G47" i="1"/>
  <c r="G43" i="1"/>
  <c r="G25" i="1"/>
  <c r="F22" i="1"/>
  <c r="F23" i="1" s="1"/>
  <c r="F24" i="1" s="1"/>
  <c r="G21" i="1"/>
  <c r="G12" i="1"/>
  <c r="G71" i="1" s="1"/>
  <c r="G26" i="3" l="1"/>
  <c r="G22" i="1"/>
  <c r="G61" i="1"/>
  <c r="C88" i="1" s="1"/>
  <c r="G24" i="1"/>
  <c r="F26" i="1"/>
  <c r="G23" i="1"/>
  <c r="G27" i="3" l="1"/>
  <c r="F27" i="1"/>
  <c r="G26" i="1"/>
  <c r="G28" i="3" l="1"/>
  <c r="F28" i="1"/>
  <c r="G27" i="1"/>
  <c r="G29" i="3" l="1"/>
  <c r="F29" i="1"/>
  <c r="G28" i="1"/>
  <c r="G30" i="3" l="1"/>
  <c r="G29" i="1"/>
  <c r="F30" i="1"/>
  <c r="G32" i="3" l="1"/>
  <c r="G31" i="3"/>
  <c r="F31" i="1"/>
  <c r="G30" i="1"/>
  <c r="G33" i="3" l="1"/>
  <c r="G31" i="1"/>
  <c r="F32" i="1"/>
  <c r="G32" i="1" s="1"/>
  <c r="G70" i="3" l="1"/>
  <c r="G71" i="3" s="1"/>
  <c r="C87" i="3"/>
  <c r="G33" i="1"/>
  <c r="C92" i="3" l="1"/>
  <c r="G72" i="3"/>
  <c r="G74" i="3" s="1"/>
  <c r="C85" i="1"/>
  <c r="G68" i="1"/>
  <c r="G69" i="1" s="1"/>
  <c r="C93" i="3" l="1"/>
  <c r="G70" i="1"/>
  <c r="C90" i="1"/>
  <c r="C91" i="1" s="1"/>
  <c r="C99" i="1" s="1"/>
  <c r="E101" i="3" l="1"/>
  <c r="D101" i="3"/>
  <c r="C101" i="3"/>
  <c r="D91" i="3"/>
  <c r="D89" i="3"/>
  <c r="D90" i="3"/>
  <c r="D87" i="3"/>
  <c r="D92" i="3"/>
  <c r="E99" i="1"/>
  <c r="D99" i="1"/>
  <c r="D89" i="1"/>
  <c r="D87" i="1"/>
  <c r="D88" i="1"/>
  <c r="D85" i="1"/>
  <c r="D90" i="1"/>
  <c r="G72" i="1"/>
  <c r="D93" i="3" l="1"/>
  <c r="D91" i="1"/>
</calcChain>
</file>

<file path=xl/sharedStrings.xml><?xml version="1.0" encoding="utf-8"?>
<sst xmlns="http://schemas.openxmlformats.org/spreadsheetml/2006/main" count="411" uniqueCount="133">
  <si>
    <t>RUBRO O CULTIVO</t>
  </si>
  <si>
    <t>VIVERO</t>
  </si>
  <si>
    <t>RENDIMIENTO 210 m2 (1 inv,)</t>
  </si>
  <si>
    <t>VARIEDAD</t>
  </si>
  <si>
    <t>PLANTAS ORNAMENTALES MACETA 20</t>
  </si>
  <si>
    <t>FECHA ESTIMADA  PRECIO VENTA</t>
  </si>
  <si>
    <t>todo el año</t>
  </si>
  <si>
    <t>NIVEL TECNOLÓGICO</t>
  </si>
  <si>
    <t>Medio</t>
  </si>
  <si>
    <t>PRECIO ESPERADO ($/un)</t>
  </si>
  <si>
    <t>REGIÓN</t>
  </si>
  <si>
    <t>Valparaíso</t>
  </si>
  <si>
    <t>INGRESO ESPERADO, con IVA ($)</t>
  </si>
  <si>
    <t>AGENCIA DE ÁREA</t>
  </si>
  <si>
    <t>Quillota</t>
  </si>
  <si>
    <t>DESTINO PRODUCCION</t>
  </si>
  <si>
    <t>comerrciantes mayorista, otros viveros .</t>
  </si>
  <si>
    <t>COMUNA/LOCALIDAD</t>
  </si>
  <si>
    <t>La Cruz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</si>
  <si>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</si>
  <si>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</si>
  <si>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</si>
  <si>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</si>
  <si>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</si>
  <si>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</si>
  <si>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</si>
  <si>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</si>
  <si>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</si>
  <si>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</si>
  <si>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Mezcla de sustrato </t>
  </si>
  <si>
    <t>JH</t>
  </si>
  <si>
    <t>9</t>
  </si>
  <si>
    <t>Todo el año</t>
  </si>
  <si>
    <t>Vaporización</t>
  </si>
  <si>
    <t>Acarreo y acomodo de bolsas</t>
  </si>
  <si>
    <t>8</t>
  </si>
  <si>
    <t xml:space="preserve">Transplante </t>
  </si>
  <si>
    <t>Manejo de plantas</t>
  </si>
  <si>
    <t>Riego y fertirrigación</t>
  </si>
  <si>
    <t>18</t>
  </si>
  <si>
    <t>Aplicación de pesticidas</t>
  </si>
  <si>
    <t>3</t>
  </si>
  <si>
    <t>Control de maleza</t>
  </si>
  <si>
    <t>Preparación de pedidos</t>
  </si>
  <si>
    <t>Estiba de camion para venta</t>
  </si>
  <si>
    <t>Retiro de saldo por no venta</t>
  </si>
  <si>
    <t>2</t>
  </si>
  <si>
    <t>Preparacion superficie para nuevo cultivo</t>
  </si>
  <si>
    <t>Subtotal Jornadas Hombre</t>
  </si>
  <si>
    <t>JORNADAS ANIMAL</t>
  </si>
  <si>
    <t>N.A.</t>
  </si>
  <si>
    <t>Subtotal Jornadas Animal</t>
  </si>
  <si>
    <t>MAQUINARIA</t>
  </si>
  <si>
    <t>N/A</t>
  </si>
  <si>
    <t>Subtotal Costo Maquinaria</t>
  </si>
  <si>
    <t>INSUMOS</t>
  </si>
  <si>
    <t>Insumos</t>
  </si>
  <si>
    <t>Unidad (Kg/l/u)</t>
  </si>
  <si>
    <t>Cantidad (Kg/l/u)</t>
  </si>
  <si>
    <t>Sustrato</t>
  </si>
  <si>
    <t>m3</t>
  </si>
  <si>
    <t>Plantin</t>
  </si>
  <si>
    <t>un</t>
  </si>
  <si>
    <t>Macetas 20</t>
  </si>
  <si>
    <t>Fertilizantes</t>
  </si>
  <si>
    <t>Ultrasol multiproposito</t>
  </si>
  <si>
    <t>Kg</t>
  </si>
  <si>
    <t>Novate 21</t>
  </si>
  <si>
    <t>kg</t>
  </si>
  <si>
    <t>Nitrato de potisio</t>
  </si>
  <si>
    <t>Extrato algas</t>
  </si>
  <si>
    <t>Lt.</t>
  </si>
  <si>
    <t>Terrasorb foliar</t>
  </si>
  <si>
    <t>Pesticidas</t>
  </si>
  <si>
    <t>Previcur</t>
  </si>
  <si>
    <t>lt</t>
  </si>
  <si>
    <t>Engeo</t>
  </si>
  <si>
    <t>Apoache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</si>
  <si>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</si>
  <si>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</si>
  <si>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</si>
  <si>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</si>
  <si>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</si>
  <si>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</si>
  <si>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</si>
  <si>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</si>
  <si>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</si>
  <si>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rgb="FF000000"/>
        <rFont val="Calibri"/>
      </rPr>
      <t>Notas</t>
    </r>
    <r>
      <rPr>
        <b/>
        <sz val="7"/>
        <color rgb="FF000000"/>
        <rFont val="Calibri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</si>
  <si>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</si>
  <si>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</si>
  <si>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vivero.</t>
  </si>
  <si>
    <t>4.- El costo de la mano de obra incluye impuestos e imposiciones.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</si>
  <si>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</si>
  <si>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</si>
  <si>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</si>
  <si>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</si>
  <si>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</si>
  <si>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</si>
  <si>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</si>
  <si>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</si>
  <si>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</si>
  <si>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</si>
  <si>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plantas</t>
  </si>
  <si>
    <t>Rendimiento (plantas x 1 inv /año)</t>
  </si>
  <si>
    <t>(*): Este valor representa el valor mìnimo de venta del producto</t>
  </si>
  <si>
    <t>Datos para un ciclo de producción formato Maceta 20 cm</t>
  </si>
  <si>
    <t>Dos bloques de plantacion por invernadero separados por un pasillo central de 1.2</t>
  </si>
  <si>
    <t xml:space="preserve">Dentro de cada bloque hay una distribucion espacial en grupos de plantas separadas por un  pasillo de 20 cm app. </t>
  </si>
  <si>
    <t>Cada grupo de plantas mide app 1 x 2,5 m, correspondiente a 60 plantas (12 columnas x 5 filas).</t>
  </si>
  <si>
    <t>Un bloque tiene   25 grupos de plantas.</t>
  </si>
  <si>
    <t>Por lo tanto un invernadero tiene 3.000 mil plantas  en formato de Macetas de 20 cm</t>
  </si>
  <si>
    <t>bloques de plantas por 1 invernadero</t>
  </si>
  <si>
    <t>grupos de plantas por 1 bloque</t>
  </si>
  <si>
    <t>plantas por cada grupo</t>
  </si>
  <si>
    <t>plantas M20  por invernadero</t>
  </si>
  <si>
    <t>Total de plantas producidas por año</t>
  </si>
  <si>
    <t>Cantidad de plantas producidas</t>
  </si>
  <si>
    <t>% de venta</t>
  </si>
  <si>
    <t>Cantidad de plantas a la venta</t>
  </si>
  <si>
    <t>Total ciclo anual</t>
  </si>
  <si>
    <t>Plantas por año</t>
  </si>
  <si>
    <t xml:space="preserve">MANO DE OBRA </t>
  </si>
  <si>
    <t>PERSONA PARA 1000 M2</t>
  </si>
  <si>
    <t>JORNADAS PARA 210 M2</t>
  </si>
  <si>
    <t>DIAS POR SEMANA</t>
  </si>
  <si>
    <t>JORNADAS POR SEMANA</t>
  </si>
  <si>
    <t>JORNADAS POR AÑO = 52 SEMANAS</t>
  </si>
  <si>
    <t>Acarreo y acomodo de macetas</t>
  </si>
  <si>
    <t>Transplante</t>
  </si>
  <si>
    <t>Total JH</t>
  </si>
  <si>
    <t>78</t>
  </si>
  <si>
    <t>COSTOS DIRECTOS DE PRODUCCIÓN POR 210 m2</t>
  </si>
  <si>
    <t>Costo unitario ($/bolsa)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</si>
</sst>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d/m/yyyy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7">
    <font>
      <sz val="11"/>
      <color rgb="FF000000"/>
      <name val="Calibri"/>
    </font>
    <font>
      <b/>
      <sz val="9"/>
      <color rgb="FFFFFFFF"/>
      <name val="Calibri"/>
    </font>
    <font>
      <sz val="9"/>
      <color rgb="FF000000"/>
      <name val="Calibri"/>
    </font>
    <font>
      <sz val="9"/>
      <color rgb="FFFFFFFF"/>
      <name val="Calibri"/>
    </font>
    <font>
      <sz val="11"/>
      <name val="Calibri"/>
    </font>
    <font>
      <sz val="8"/>
      <color rgb="FF000000"/>
      <name val="Arial Narrow"/>
    </font>
    <font>
      <sz val="9"/>
      <color rgb="FF000000"/>
      <name val="Arial Narrow"/>
    </font>
    <font>
      <b/>
      <i/>
      <sz val="9"/>
      <color rgb="FFFFFFFF"/>
      <name val="Calibri"/>
    </font>
    <font>
      <sz val="8"/>
      <color rgb="FFFFFFFF"/>
      <name val="Arial Narrow"/>
    </font>
    <font>
      <b/>
      <sz val="8"/>
      <color rgb="FF000000"/>
      <name val="Arial Narrow"/>
    </font>
    <font>
      <sz val="9"/>
      <color rgb="FFFFFFFF"/>
      <name val="Arial Narrow"/>
    </font>
    <font>
      <b/>
      <sz val="7"/>
      <color rgb="FFFFFFFF"/>
      <name val="Calibri"/>
    </font>
    <font>
      <b/>
      <sz val="7"/>
      <color rgb="FF000000"/>
      <name val="Calibri"/>
    </font>
    <font>
      <sz val="7"/>
      <color rgb="FF000000"/>
      <name val="Calibri"/>
    </font>
    <font>
      <b/>
      <sz val="7"/>
      <color rgb="FFFEFEFE"/>
      <name val="Calibri"/>
    </font>
    <font>
      <sz val="8"/>
      <color rgb="FFFFFFFF"/>
      <name val="Calibri"/>
    </font>
    <font>
      <b/>
      <sz val="12"/>
      <color theme="1"/>
      <name val="Calibri"/>
    </font>
    <font>
      <sz val="11"/>
      <color theme="1"/>
      <name val="Calibri"/>
    </font>
    <font>
      <sz val="11"/>
      <color theme="1"/>
      <name val="Helvetica Neue"/>
    </font>
    <font>
      <b/>
      <sz val="12"/>
      <color theme="1"/>
      <name val="Helvetica Neue"/>
    </font>
    <font>
      <b/>
      <sz val="11"/>
      <color theme="1"/>
      <name val="Calibri"/>
    </font>
    <font>
      <sz val="10"/>
      <color theme="1"/>
      <name val="Helvetica Neue"/>
    </font>
    <font>
      <sz val="11"/>
      <name val="Helvetica Neue"/>
    </font>
    <font>
      <sz val="11"/>
      <color theme="1"/>
      <name val="Helvetica Neue"/>
    </font>
    <font>
      <b/>
      <sz val="8"/>
      <color theme="1"/>
      <name val="Helvetica Neue"/>
    </font>
    <font>
      <b/>
      <u/>
      <sz val="7"/>
      <color rgb="FF000000"/>
      <name val="Calibri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388194"/>
        <bgColor rgb="FF388194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1" fontId="26" fillId="0" borderId="0" applyFont="0" applyFill="0" applyBorder="0" applyAlignment="0" applyProtection="0"/>
  </cellStyleXfs>
  <cellXfs count="195">
    <xf numFmtId="0" fontId="0" fillId="0" borderId="0" xfId="0" applyFont="1" applyAlignment="1"/>
    <xf numFmtId="0" fontId="0" fillId="2" borderId="1" xfId="0" applyFont="1" applyFill="1" applyBorder="1"/>
    <xf numFmtId="0" fontId="0" fillId="0" borderId="0" xfId="0" applyFont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 applyAlignment="1"/>
    <xf numFmtId="49" fontId="5" fillId="2" borderId="5" xfId="0" applyNumberFormat="1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/>
    <xf numFmtId="49" fontId="5" fillId="2" borderId="6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/>
    <xf numFmtId="49" fontId="5" fillId="2" borderId="6" xfId="0" applyNumberFormat="1" applyFont="1" applyFill="1" applyBorder="1" applyAlignment="1">
      <alignment horizontal="right" wrapText="1"/>
    </xf>
    <xf numFmtId="49" fontId="5" fillId="2" borderId="6" xfId="0" applyNumberFormat="1" applyFont="1" applyFill="1" applyBorder="1"/>
    <xf numFmtId="0" fontId="5" fillId="2" borderId="6" xfId="0" applyFont="1" applyFill="1" applyBorder="1"/>
    <xf numFmtId="3" fontId="5" fillId="2" borderId="6" xfId="0" applyNumberFormat="1" applyFont="1" applyFill="1" applyBorder="1" applyAlignment="1">
      <alignment horizontal="right" wrapText="1"/>
    </xf>
    <xf numFmtId="49" fontId="5" fillId="2" borderId="6" xfId="0" applyNumberFormat="1" applyFont="1" applyFill="1" applyBorder="1" applyAlignment="1">
      <alignment horizontal="center" wrapText="1"/>
    </xf>
    <xf numFmtId="165" fontId="5" fillId="2" borderId="6" xfId="0" applyNumberFormat="1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wrapText="1"/>
    </xf>
    <xf numFmtId="165" fontId="2" fillId="2" borderId="11" xfId="0" applyNumberFormat="1" applyFont="1" applyFill="1" applyBorder="1"/>
    <xf numFmtId="0" fontId="2" fillId="2" borderId="3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horizontal="left" wrapText="1"/>
    </xf>
    <xf numFmtId="0" fontId="0" fillId="2" borderId="12" xfId="0" applyFont="1" applyFill="1" applyBorder="1"/>
    <xf numFmtId="0" fontId="2" fillId="2" borderId="14" xfId="0" applyFont="1" applyFill="1" applyBorder="1"/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/>
    <xf numFmtId="49" fontId="1" fillId="4" borderId="16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wrapText="1"/>
    </xf>
    <xf numFmtId="49" fontId="5" fillId="2" borderId="18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wrapText="1"/>
    </xf>
    <xf numFmtId="49" fontId="5" fillId="2" borderId="18" xfId="0" applyNumberFormat="1" applyFont="1" applyFill="1" applyBorder="1" applyAlignment="1">
      <alignment horizontal="center" wrapText="1"/>
    </xf>
    <xf numFmtId="49" fontId="5" fillId="2" borderId="19" xfId="0" applyNumberFormat="1" applyFont="1" applyFill="1" applyBorder="1" applyAlignment="1">
      <alignment horizontal="center" wrapText="1"/>
    </xf>
    <xf numFmtId="3" fontId="5" fillId="2" borderId="6" xfId="0" applyNumberFormat="1" applyFont="1" applyFill="1" applyBorder="1" applyAlignment="1">
      <alignment horizontal="right" wrapText="1"/>
    </xf>
    <xf numFmtId="49" fontId="5" fillId="2" borderId="18" xfId="0" applyNumberFormat="1" applyFont="1" applyFill="1" applyBorder="1" applyAlignment="1">
      <alignment wrapText="1"/>
    </xf>
    <xf numFmtId="49" fontId="5" fillId="2" borderId="18" xfId="0" applyNumberFormat="1" applyFont="1" applyFill="1" applyBorder="1" applyAlignment="1">
      <alignment horizontal="right" wrapText="1"/>
    </xf>
    <xf numFmtId="3" fontId="5" fillId="2" borderId="18" xfId="0" applyNumberFormat="1" applyFont="1" applyFill="1" applyBorder="1" applyAlignment="1">
      <alignment horizontal="right" wrapText="1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2" fillId="2" borderId="15" xfId="0" applyNumberFormat="1" applyFont="1" applyFill="1" applyBorder="1"/>
    <xf numFmtId="49" fontId="1" fillId="4" borderId="20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20" xfId="0" applyNumberFormat="1" applyFont="1" applyFill="1" applyBorder="1" applyAlignment="1">
      <alignment horizontal="center" vertical="center"/>
    </xf>
    <xf numFmtId="49" fontId="1" fillId="3" borderId="20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/>
    </xf>
    <xf numFmtId="0" fontId="2" fillId="2" borderId="22" xfId="0" applyFont="1" applyFill="1" applyBorder="1"/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3" borderId="16" xfId="0" applyNumberFormat="1" applyFont="1" applyFill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wrapText="1"/>
    </xf>
    <xf numFmtId="0" fontId="0" fillId="2" borderId="24" xfId="0" applyFont="1" applyFill="1" applyBorder="1"/>
    <xf numFmtId="49" fontId="8" fillId="3" borderId="25" xfId="0" applyNumberFormat="1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vertical="center"/>
    </xf>
    <xf numFmtId="3" fontId="8" fillId="3" borderId="25" xfId="0" applyNumberFormat="1" applyFont="1" applyFill="1" applyBorder="1" applyAlignment="1">
      <alignment vertical="center"/>
    </xf>
    <xf numFmtId="49" fontId="8" fillId="3" borderId="20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49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/>
    <xf numFmtId="3" fontId="5" fillId="2" borderId="6" xfId="0" applyNumberFormat="1" applyFont="1" applyFill="1" applyBorder="1" applyAlignment="1"/>
    <xf numFmtId="3" fontId="5" fillId="2" borderId="6" xfId="0" applyNumberFormat="1" applyFont="1" applyFill="1" applyBorder="1"/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9" fillId="2" borderId="6" xfId="0" applyNumberFormat="1" applyFont="1" applyFill="1" applyBorder="1"/>
    <xf numFmtId="49" fontId="5" fillId="2" borderId="26" xfId="0" applyNumberFormat="1" applyFont="1" applyFill="1" applyBorder="1"/>
    <xf numFmtId="49" fontId="5" fillId="2" borderId="26" xfId="0" applyNumberFormat="1" applyFont="1" applyFill="1" applyBorder="1" applyAlignment="1">
      <alignment horizontal="center"/>
    </xf>
    <xf numFmtId="0" fontId="5" fillId="2" borderId="26" xfId="0" applyFont="1" applyFill="1" applyBorder="1" applyAlignment="1"/>
    <xf numFmtId="49" fontId="5" fillId="2" borderId="26" xfId="0" applyNumberFormat="1" applyFont="1" applyFill="1" applyBorder="1" applyAlignment="1">
      <alignment horizontal="center"/>
    </xf>
    <xf numFmtId="3" fontId="5" fillId="2" borderId="26" xfId="0" applyNumberFormat="1" applyFont="1" applyFill="1" applyBorder="1"/>
    <xf numFmtId="49" fontId="5" fillId="2" borderId="19" xfId="0" applyNumberFormat="1" applyFont="1" applyFill="1" applyBorder="1"/>
    <xf numFmtId="3" fontId="5" fillId="2" borderId="26" xfId="0" applyNumberFormat="1" applyFont="1" applyFill="1" applyBorder="1" applyAlignment="1"/>
    <xf numFmtId="0" fontId="5" fillId="2" borderId="26" xfId="0" applyFont="1" applyFill="1" applyBorder="1"/>
    <xf numFmtId="49" fontId="10" fillId="3" borderId="20" xfId="0" applyNumberFormat="1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3" fontId="10" fillId="3" borderId="20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horizontal="center"/>
    </xf>
    <xf numFmtId="166" fontId="5" fillId="2" borderId="6" xfId="0" applyNumberFormat="1" applyFont="1" applyFill="1" applyBorder="1"/>
    <xf numFmtId="49" fontId="10" fillId="3" borderId="27" xfId="0" applyNumberFormat="1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vertical="center"/>
    </xf>
    <xf numFmtId="3" fontId="10" fillId="3" borderId="27" xfId="0" applyNumberFormat="1" applyFont="1" applyFill="1" applyBorder="1" applyAlignment="1">
      <alignment vertical="center"/>
    </xf>
    <xf numFmtId="0" fontId="2" fillId="2" borderId="28" xfId="0" applyFont="1" applyFill="1" applyBorder="1"/>
    <xf numFmtId="3" fontId="2" fillId="2" borderId="28" xfId="0" applyNumberFormat="1" applyFont="1" applyFill="1" applyBorder="1"/>
    <xf numFmtId="49" fontId="1" fillId="4" borderId="29" xfId="0" applyNumberFormat="1" applyFont="1" applyFill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167" fontId="1" fillId="4" borderId="30" xfId="0" applyNumberFormat="1" applyFont="1" applyFill="1" applyBorder="1" applyAlignment="1">
      <alignment vertical="center"/>
    </xf>
    <xf numFmtId="49" fontId="1" fillId="3" borderId="31" xfId="0" applyNumberFormat="1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167" fontId="1" fillId="3" borderId="5" xfId="0" applyNumberFormat="1" applyFont="1" applyFill="1" applyBorder="1" applyAlignment="1">
      <alignment vertical="center"/>
    </xf>
    <xf numFmtId="49" fontId="1" fillId="4" borderId="31" xfId="0" applyNumberFormat="1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167" fontId="1" fillId="4" borderId="5" xfId="0" applyNumberFormat="1" applyFont="1" applyFill="1" applyBorder="1" applyAlignment="1">
      <alignment vertical="center"/>
    </xf>
    <xf numFmtId="49" fontId="1" fillId="4" borderId="32" xfId="0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vertical="center"/>
    </xf>
    <xf numFmtId="167" fontId="1" fillId="5" borderId="33" xfId="0" applyNumberFormat="1" applyFont="1" applyFill="1" applyBorder="1" applyAlignment="1">
      <alignment vertical="center"/>
    </xf>
    <xf numFmtId="49" fontId="0" fillId="2" borderId="34" xfId="0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67" fontId="1" fillId="2" borderId="34" xfId="0" applyNumberFormat="1" applyFont="1" applyFill="1" applyBorder="1" applyAlignment="1">
      <alignment vertical="center"/>
    </xf>
    <xf numFmtId="0" fontId="0" fillId="2" borderId="34" xfId="0" applyFont="1" applyFill="1" applyBorder="1" applyAlignment="1">
      <alignment vertical="center"/>
    </xf>
    <xf numFmtId="49" fontId="12" fillId="2" borderId="35" xfId="0" applyNumberFormat="1" applyFont="1" applyFill="1" applyBorder="1" applyAlignment="1">
      <alignment vertical="center"/>
    </xf>
    <xf numFmtId="0" fontId="13" fillId="2" borderId="36" xfId="0" applyFont="1" applyFill="1" applyBorder="1"/>
    <xf numFmtId="0" fontId="13" fillId="2" borderId="37" xfId="0" applyFont="1" applyFill="1" applyBorder="1"/>
    <xf numFmtId="49" fontId="13" fillId="2" borderId="38" xfId="0" applyNumberFormat="1" applyFont="1" applyFill="1" applyBorder="1" applyAlignment="1">
      <alignment vertical="center"/>
    </xf>
    <xf numFmtId="0" fontId="13" fillId="2" borderId="34" xfId="0" applyFont="1" applyFill="1" applyBorder="1"/>
    <xf numFmtId="0" fontId="13" fillId="2" borderId="39" xfId="0" applyFont="1" applyFill="1" applyBorder="1"/>
    <xf numFmtId="49" fontId="13" fillId="2" borderId="38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3" fillId="2" borderId="41" xfId="0" applyFont="1" applyFill="1" applyBorder="1"/>
    <xf numFmtId="0" fontId="13" fillId="2" borderId="42" xfId="0" applyFont="1" applyFill="1" applyBorder="1"/>
    <xf numFmtId="0" fontId="13" fillId="2" borderId="34" xfId="0" applyFont="1" applyFill="1" applyBorder="1" applyAlignment="1">
      <alignment vertical="center"/>
    </xf>
    <xf numFmtId="0" fontId="13" fillId="6" borderId="42" xfId="0" applyFont="1" applyFill="1" applyBorder="1"/>
    <xf numFmtId="0" fontId="13" fillId="7" borderId="34" xfId="0" applyFont="1" applyFill="1" applyBorder="1"/>
    <xf numFmtId="49" fontId="12" fillId="8" borderId="45" xfId="0" applyNumberFormat="1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vertical="center"/>
    </xf>
    <xf numFmtId="49" fontId="13" fillId="8" borderId="47" xfId="0" applyNumberFormat="1" applyFont="1" applyFill="1" applyBorder="1"/>
    <xf numFmtId="49" fontId="12" fillId="2" borderId="48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9" fontId="13" fillId="2" borderId="49" xfId="0" applyNumberFormat="1" applyFont="1" applyFill="1" applyBorder="1"/>
    <xf numFmtId="0" fontId="12" fillId="2" borderId="6" xfId="0" applyFont="1" applyFill="1" applyBorder="1" applyAlignment="1">
      <alignment vertical="center"/>
    </xf>
    <xf numFmtId="168" fontId="12" fillId="2" borderId="6" xfId="0" applyNumberFormat="1" applyFont="1" applyFill="1" applyBorder="1" applyAlignment="1">
      <alignment vertical="center"/>
    </xf>
    <xf numFmtId="0" fontId="11" fillId="7" borderId="34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8" fontId="12" fillId="8" borderId="51" xfId="0" applyNumberFormat="1" applyFont="1" applyFill="1" applyBorder="1" applyAlignment="1">
      <alignment vertical="center"/>
    </xf>
    <xf numFmtId="9" fontId="12" fillId="8" borderId="52" xfId="0" applyNumberFormat="1" applyFont="1" applyFill="1" applyBorder="1" applyAlignment="1">
      <alignment vertical="center"/>
    </xf>
    <xf numFmtId="0" fontId="15" fillId="2" borderId="34" xfId="0" applyFont="1" applyFill="1" applyBorder="1" applyAlignment="1">
      <alignment vertical="center"/>
    </xf>
    <xf numFmtId="0" fontId="11" fillId="6" borderId="38" xfId="0" applyFont="1" applyFill="1" applyBorder="1" applyAlignment="1">
      <alignment vertical="center"/>
    </xf>
    <xf numFmtId="49" fontId="14" fillId="6" borderId="34" xfId="0" applyNumberFormat="1" applyFont="1" applyFill="1" applyBorder="1" applyAlignment="1">
      <alignment vertical="center"/>
    </xf>
    <xf numFmtId="0" fontId="11" fillId="6" borderId="34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2" fillId="8" borderId="46" xfId="0" applyFont="1" applyFill="1" applyBorder="1" applyAlignment="1">
      <alignment vertical="center"/>
    </xf>
    <xf numFmtId="0" fontId="12" fillId="8" borderId="47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8" fontId="12" fillId="8" borderId="51" xfId="0" applyNumberFormat="1" applyFont="1" applyFill="1" applyBorder="1" applyAlignment="1">
      <alignment vertical="center"/>
    </xf>
    <xf numFmtId="168" fontId="12" fillId="8" borderId="52" xfId="0" applyNumberFormat="1" applyFont="1" applyFill="1" applyBorder="1" applyAlignment="1">
      <alignment vertical="center"/>
    </xf>
    <xf numFmtId="49" fontId="13" fillId="2" borderId="34" xfId="0" applyNumberFormat="1" applyFont="1" applyFill="1" applyBorder="1" applyAlignment="1">
      <alignment vertical="center"/>
    </xf>
    <xf numFmtId="0" fontId="16" fillId="0" borderId="0" xfId="0" applyFont="1" applyAlignment="1"/>
    <xf numFmtId="0" fontId="17" fillId="0" borderId="0" xfId="0" applyFont="1"/>
    <xf numFmtId="0" fontId="18" fillId="0" borderId="0" xfId="0" applyFont="1" applyAlignment="1"/>
    <xf numFmtId="0" fontId="18" fillId="0" borderId="0" xfId="0" applyFont="1"/>
    <xf numFmtId="0" fontId="17" fillId="0" borderId="0" xfId="0" applyFont="1" applyAlignment="1"/>
    <xf numFmtId="1" fontId="19" fillId="0" borderId="0" xfId="0" applyNumberFormat="1" applyFont="1"/>
    <xf numFmtId="0" fontId="16" fillId="0" borderId="0" xfId="0" applyFont="1"/>
    <xf numFmtId="0" fontId="20" fillId="0" borderId="0" xfId="0" applyFont="1"/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/>
    <xf numFmtId="9" fontId="22" fillId="0" borderId="0" xfId="0" applyNumberFormat="1" applyFont="1" applyAlignment="1"/>
    <xf numFmtId="0" fontId="23" fillId="0" borderId="0" xfId="0" applyFont="1"/>
    <xf numFmtId="0" fontId="5" fillId="2" borderId="18" xfId="0" applyFont="1" applyFill="1" applyBorder="1" applyAlignment="1">
      <alignment wrapText="1"/>
    </xf>
    <xf numFmtId="0" fontId="24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49" fontId="18" fillId="0" borderId="0" xfId="0" applyNumberFormat="1" applyFont="1"/>
    <xf numFmtId="0" fontId="0" fillId="0" borderId="0" xfId="0" applyFont="1" applyAlignment="1"/>
    <xf numFmtId="41" fontId="5" fillId="2" borderId="6" xfId="1" applyFont="1" applyFill="1" applyBorder="1" applyAlignment="1">
      <alignment horizontal="right" vertical="center" wrapText="1"/>
    </xf>
    <xf numFmtId="49" fontId="5" fillId="2" borderId="8" xfId="0" applyNumberFormat="1" applyFont="1" applyFill="1" applyBorder="1"/>
    <xf numFmtId="0" fontId="4" fillId="0" borderId="9" xfId="0" applyFont="1" applyBorder="1"/>
    <xf numFmtId="49" fontId="7" fillId="3" borderId="8" xfId="0" applyNumberFormat="1" applyFont="1" applyFill="1" applyBorder="1" applyAlignment="1">
      <alignment horizontal="center" vertical="center"/>
    </xf>
    <xf numFmtId="0" fontId="4" fillId="0" borderId="13" xfId="0" applyFont="1" applyBorder="1"/>
    <xf numFmtId="49" fontId="14" fillId="6" borderId="43" xfId="0" applyNumberFormat="1" applyFont="1" applyFill="1" applyBorder="1" applyAlignment="1">
      <alignment vertical="center"/>
    </xf>
    <xf numFmtId="0" fontId="4" fillId="0" borderId="44" xfId="0" applyFont="1" applyBorder="1"/>
    <xf numFmtId="49" fontId="3" fillId="3" borderId="8" xfId="0" applyNumberFormat="1" applyFont="1" applyFill="1" applyBorder="1" applyAlignment="1">
      <alignment wrapText="1"/>
    </xf>
    <xf numFmtId="49" fontId="5" fillId="2" borderId="8" xfId="0" applyNumberFormat="1" applyFont="1" applyFill="1" applyBorder="1" applyAlignment="1">
      <alignment vertical="center" wrapText="1"/>
    </xf>
    <xf numFmtId="49" fontId="5" fillId="2" borderId="8" xfId="0" applyNumberFormat="1" applyFont="1" applyFill="1" applyBorder="1" applyAlignment="1">
      <alignment wrapText="1"/>
    </xf>
    <xf numFmtId="0" fontId="18" fillId="0" borderId="0" xfId="0" applyFont="1" applyAlignment="1">
      <alignment horizontal="center" wrapText="1"/>
    </xf>
    <xf numFmtId="0" fontId="0" fillId="0" borderId="0" xfId="0" applyFont="1" applyAlignment="1"/>
    <xf numFmtId="3" fontId="12" fillId="8" borderId="46" xfId="0" applyNumberFormat="1" applyFont="1" applyFill="1" applyBorder="1" applyAlignment="1">
      <alignment vertical="center"/>
    </xf>
    <xf numFmtId="3" fontId="12" fillId="8" borderId="47" xfId="0" applyNumberFormat="1" applyFont="1" applyFill="1" applyBorder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5581650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5581650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90500"/>
          <a:ext cx="5581650" cy="1171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96"/>
  <sheetViews>
    <sheetView showGridLines="0" tabSelected="1" topLeftCell="A7" zoomScale="110" zoomScaleNormal="110" workbookViewId="0">
      <selection activeCell="H100" sqref="H100"/>
    </sheetView>
  </sheetViews>
  <sheetFormatPr baseColWidth="10" defaultColWidth="14.42578125" defaultRowHeight="15" customHeight="1"/>
  <cols>
    <col min="1" max="1" width="4.42578125" customWidth="1"/>
    <col min="2" max="2" width="19.7109375" customWidth="1"/>
    <col min="3" max="3" width="19.42578125" customWidth="1"/>
    <col min="4" max="4" width="9.42578125" customWidth="1"/>
    <col min="6" max="6" width="11" customWidth="1"/>
    <col min="7" max="7" width="12.42578125" customWidth="1"/>
    <col min="8" max="19" width="10.85546875" customWidth="1"/>
  </cols>
  <sheetData>
    <row r="1" spans="1:19" ht="1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</row>
    <row r="2" spans="1:19" ht="1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</row>
    <row r="3" spans="1:19" ht="1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</row>
    <row r="4" spans="1:19" ht="1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</row>
    <row r="5" spans="1:19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</row>
    <row r="6" spans="1:19" ht="1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</row>
    <row r="7" spans="1:19" ht="15" customHeight="1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</row>
    <row r="8" spans="1:19" ht="15" customHeight="1">
      <c r="A8" s="1"/>
      <c r="B8" s="3"/>
      <c r="C8" s="4"/>
      <c r="D8" s="1"/>
      <c r="E8" s="4"/>
      <c r="F8" s="4"/>
      <c r="G8" s="4"/>
      <c r="H8" s="2"/>
      <c r="I8" s="2"/>
      <c r="J8" s="2"/>
      <c r="K8" s="2"/>
      <c r="L8" s="2"/>
      <c r="M8" s="2"/>
      <c r="N8" s="2"/>
    </row>
    <row r="9" spans="1:19" ht="12" customHeight="1">
      <c r="A9" s="5"/>
      <c r="B9" s="6" t="s">
        <v>0</v>
      </c>
      <c r="C9" s="7" t="s">
        <v>1</v>
      </c>
      <c r="D9" s="8"/>
      <c r="E9" s="188" t="s">
        <v>2</v>
      </c>
      <c r="F9" s="183"/>
      <c r="G9" s="9">
        <v>2550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8.25" customHeight="1">
      <c r="A10" s="5"/>
      <c r="B10" s="10" t="s">
        <v>3</v>
      </c>
      <c r="C10" s="11" t="s">
        <v>4</v>
      </c>
      <c r="D10" s="12"/>
      <c r="E10" s="189" t="s">
        <v>5</v>
      </c>
      <c r="F10" s="183"/>
      <c r="G10" s="13" t="s">
        <v>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8" customHeight="1">
      <c r="A11" s="5"/>
      <c r="B11" s="10" t="s">
        <v>7</v>
      </c>
      <c r="C11" s="14" t="s">
        <v>8</v>
      </c>
      <c r="D11" s="12"/>
      <c r="E11" s="190" t="s">
        <v>9</v>
      </c>
      <c r="F11" s="183"/>
      <c r="G11" s="15">
        <v>2200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5610000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0" customHeight="1">
      <c r="A13" s="5"/>
      <c r="B13" s="10" t="s">
        <v>13</v>
      </c>
      <c r="C13" s="14" t="s">
        <v>14</v>
      </c>
      <c r="D13" s="12"/>
      <c r="E13" s="190" t="s">
        <v>15</v>
      </c>
      <c r="F13" s="183"/>
      <c r="G13" s="20" t="s">
        <v>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3.5" customHeight="1">
      <c r="A14" s="5"/>
      <c r="B14" s="10" t="s">
        <v>17</v>
      </c>
      <c r="C14" s="14" t="s">
        <v>18</v>
      </c>
      <c r="D14" s="12"/>
      <c r="E14" s="190" t="s">
        <v>19</v>
      </c>
      <c r="F14" s="183"/>
      <c r="G14" s="14" t="s">
        <v>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5.5" customHeight="1">
      <c r="A15" s="5"/>
      <c r="B15" s="10" t="s">
        <v>20</v>
      </c>
      <c r="C15" s="21">
        <v>44593</v>
      </c>
      <c r="D15" s="12"/>
      <c r="E15" s="182" t="s">
        <v>21</v>
      </c>
      <c r="F15" s="183"/>
      <c r="G15" s="2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2" customHeight="1">
      <c r="A16" s="1"/>
      <c r="B16" s="23"/>
      <c r="C16" s="24"/>
      <c r="D16" s="25"/>
      <c r="E16" s="26"/>
      <c r="F16" s="26"/>
      <c r="G16" s="2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" customHeight="1">
      <c r="A17" s="28"/>
      <c r="B17" s="184" t="s">
        <v>131</v>
      </c>
      <c r="C17" s="185"/>
      <c r="D17" s="185"/>
      <c r="E17" s="185"/>
      <c r="F17" s="185"/>
      <c r="G17" s="18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2" customHeight="1">
      <c r="A18" s="1"/>
      <c r="B18" s="29"/>
      <c r="C18" s="30"/>
      <c r="D18" s="30"/>
      <c r="E18" s="30"/>
      <c r="F18" s="31"/>
      <c r="G18" s="3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2" customHeight="1">
      <c r="A19" s="5"/>
      <c r="B19" s="32" t="s">
        <v>22</v>
      </c>
      <c r="C19" s="33"/>
      <c r="D19" s="34"/>
      <c r="E19" s="34"/>
      <c r="F19" s="34"/>
      <c r="G19" s="3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4" customHeight="1">
      <c r="A20" s="28"/>
      <c r="B20" s="35" t="s">
        <v>23</v>
      </c>
      <c r="C20" s="35" t="s">
        <v>24</v>
      </c>
      <c r="D20" s="35" t="s">
        <v>25</v>
      </c>
      <c r="E20" s="35" t="s">
        <v>26</v>
      </c>
      <c r="F20" s="35" t="s">
        <v>27</v>
      </c>
      <c r="G20" s="35" t="s">
        <v>28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2.75" customHeight="1">
      <c r="A21" s="28"/>
      <c r="B21" s="36" t="s">
        <v>29</v>
      </c>
      <c r="C21" s="20" t="s">
        <v>30</v>
      </c>
      <c r="D21" s="20" t="s">
        <v>31</v>
      </c>
      <c r="E21" s="16" t="s">
        <v>32</v>
      </c>
      <c r="F21" s="19">
        <v>25000</v>
      </c>
      <c r="G21" s="19">
        <f t="shared" ref="G21:G32" si="0">F21*D21</f>
        <v>225000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2.75" customHeight="1">
      <c r="A22" s="28"/>
      <c r="B22" s="36" t="s">
        <v>33</v>
      </c>
      <c r="C22" s="37" t="s">
        <v>30</v>
      </c>
      <c r="D22" s="37" t="s">
        <v>31</v>
      </c>
      <c r="E22" s="16" t="s">
        <v>32</v>
      </c>
      <c r="F22" s="19">
        <f t="shared" ref="F22:F24" si="1">F21</f>
        <v>25000</v>
      </c>
      <c r="G22" s="19">
        <f t="shared" si="0"/>
        <v>225000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2.75" customHeight="1">
      <c r="A23" s="28"/>
      <c r="B23" s="36" t="s">
        <v>34</v>
      </c>
      <c r="C23" s="20" t="s">
        <v>30</v>
      </c>
      <c r="D23" s="38" t="s">
        <v>35</v>
      </c>
      <c r="E23" s="16" t="s">
        <v>32</v>
      </c>
      <c r="F23" s="19">
        <f t="shared" si="1"/>
        <v>25000</v>
      </c>
      <c r="G23" s="19">
        <f t="shared" si="0"/>
        <v>200000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2.75" customHeight="1">
      <c r="A24" s="28"/>
      <c r="B24" s="39" t="s">
        <v>36</v>
      </c>
      <c r="C24" s="37" t="s">
        <v>30</v>
      </c>
      <c r="D24" s="40" t="s">
        <v>31</v>
      </c>
      <c r="E24" s="16" t="s">
        <v>32</v>
      </c>
      <c r="F24" s="19">
        <f t="shared" si="1"/>
        <v>25000</v>
      </c>
      <c r="G24" s="19">
        <f t="shared" si="0"/>
        <v>225000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2.75" customHeight="1">
      <c r="A25" s="28"/>
      <c r="B25" s="39" t="s">
        <v>37</v>
      </c>
      <c r="C25" s="41" t="s">
        <v>30</v>
      </c>
      <c r="D25" s="41" t="s">
        <v>31</v>
      </c>
      <c r="E25" s="22" t="s">
        <v>32</v>
      </c>
      <c r="F25" s="42">
        <v>15000</v>
      </c>
      <c r="G25" s="19">
        <f t="shared" si="0"/>
        <v>135000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2.75" customHeight="1">
      <c r="A26" s="28"/>
      <c r="B26" s="36" t="s">
        <v>38</v>
      </c>
      <c r="C26" s="20" t="s">
        <v>30</v>
      </c>
      <c r="D26" s="20" t="s">
        <v>39</v>
      </c>
      <c r="E26" s="16" t="s">
        <v>32</v>
      </c>
      <c r="F26" s="19">
        <f>F24</f>
        <v>25000</v>
      </c>
      <c r="G26" s="19">
        <f t="shared" si="0"/>
        <v>450000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2.75" customHeight="1">
      <c r="A27" s="28"/>
      <c r="B27" s="36" t="s">
        <v>40</v>
      </c>
      <c r="C27" s="37" t="s">
        <v>30</v>
      </c>
      <c r="D27" s="40" t="s">
        <v>41</v>
      </c>
      <c r="E27" s="16" t="s">
        <v>32</v>
      </c>
      <c r="F27" s="19">
        <f t="shared" ref="F27:F32" si="2">F26</f>
        <v>25000</v>
      </c>
      <c r="G27" s="19">
        <f t="shared" si="0"/>
        <v>75000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2.75" customHeight="1">
      <c r="A28" s="28"/>
      <c r="B28" s="36" t="s">
        <v>42</v>
      </c>
      <c r="C28" s="20" t="s">
        <v>30</v>
      </c>
      <c r="D28" s="20" t="s">
        <v>41</v>
      </c>
      <c r="E28" s="16" t="s">
        <v>32</v>
      </c>
      <c r="F28" s="19">
        <f t="shared" si="2"/>
        <v>25000</v>
      </c>
      <c r="G28" s="19">
        <f t="shared" si="0"/>
        <v>75000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2.75" customHeight="1">
      <c r="A29" s="28"/>
      <c r="B29" s="36" t="s">
        <v>43</v>
      </c>
      <c r="C29" s="37" t="s">
        <v>30</v>
      </c>
      <c r="D29" s="37" t="s">
        <v>41</v>
      </c>
      <c r="E29" s="16" t="s">
        <v>32</v>
      </c>
      <c r="F29" s="19">
        <f t="shared" si="2"/>
        <v>25000</v>
      </c>
      <c r="G29" s="19">
        <f t="shared" si="0"/>
        <v>75000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" customHeight="1">
      <c r="A30" s="28"/>
      <c r="B30" s="36" t="s">
        <v>44</v>
      </c>
      <c r="C30" s="20" t="s">
        <v>30</v>
      </c>
      <c r="D30" s="38" t="s">
        <v>41</v>
      </c>
      <c r="E30" s="16" t="s">
        <v>32</v>
      </c>
      <c r="F30" s="19">
        <f t="shared" si="2"/>
        <v>25000</v>
      </c>
      <c r="G30" s="19">
        <f t="shared" si="0"/>
        <v>75000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2.75" customHeight="1">
      <c r="A31" s="28"/>
      <c r="B31" s="43" t="s">
        <v>45</v>
      </c>
      <c r="C31" s="37" t="s">
        <v>30</v>
      </c>
      <c r="D31" s="40" t="s">
        <v>46</v>
      </c>
      <c r="E31" s="44" t="s">
        <v>32</v>
      </c>
      <c r="F31" s="45">
        <f t="shared" si="2"/>
        <v>25000</v>
      </c>
      <c r="G31" s="45">
        <f t="shared" si="0"/>
        <v>50000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.75" customHeight="1">
      <c r="A32" s="28"/>
      <c r="B32" s="36" t="s">
        <v>47</v>
      </c>
      <c r="C32" s="20" t="s">
        <v>30</v>
      </c>
      <c r="D32" s="38" t="s">
        <v>46</v>
      </c>
      <c r="E32" s="16" t="s">
        <v>32</v>
      </c>
      <c r="F32" s="19">
        <f t="shared" si="2"/>
        <v>25000</v>
      </c>
      <c r="G32" s="19">
        <f t="shared" si="0"/>
        <v>50000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2.75" customHeight="1">
      <c r="A33" s="28"/>
      <c r="B33" s="46" t="s">
        <v>48</v>
      </c>
      <c r="C33" s="47"/>
      <c r="D33" s="48">
        <v>78</v>
      </c>
      <c r="E33" s="47"/>
      <c r="F33" s="49"/>
      <c r="G33" s="50">
        <f>SUM(G21:G32)</f>
        <v>1860000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2" customHeight="1">
      <c r="A34" s="1"/>
      <c r="B34" s="29"/>
      <c r="C34" s="31"/>
      <c r="D34" s="31"/>
      <c r="E34" s="31"/>
      <c r="F34" s="51"/>
      <c r="G34" s="5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2" customHeight="1">
      <c r="A35" s="5"/>
      <c r="B35" s="52" t="s">
        <v>49</v>
      </c>
      <c r="C35" s="53"/>
      <c r="D35" s="54"/>
      <c r="E35" s="54"/>
      <c r="F35" s="55"/>
      <c r="G35" s="5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24" customHeight="1">
      <c r="A36" s="5"/>
      <c r="B36" s="56" t="s">
        <v>23</v>
      </c>
      <c r="C36" s="57" t="s">
        <v>24</v>
      </c>
      <c r="D36" s="57" t="s">
        <v>25</v>
      </c>
      <c r="E36" s="56" t="s">
        <v>26</v>
      </c>
      <c r="F36" s="57" t="s">
        <v>27</v>
      </c>
      <c r="G36" s="56" t="s">
        <v>28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2" customHeight="1">
      <c r="A37" s="5"/>
      <c r="B37" s="58" t="s">
        <v>50</v>
      </c>
      <c r="C37" s="59"/>
      <c r="D37" s="59"/>
      <c r="E37" s="59"/>
      <c r="F37" s="58"/>
      <c r="G37" s="5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2" customHeight="1">
      <c r="A38" s="5"/>
      <c r="B38" s="60" t="s">
        <v>51</v>
      </c>
      <c r="C38" s="61"/>
      <c r="D38" s="61"/>
      <c r="E38" s="61"/>
      <c r="F38" s="62"/>
      <c r="G38" s="6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2" customHeight="1">
      <c r="A39" s="1"/>
      <c r="B39" s="63"/>
      <c r="C39" s="64"/>
      <c r="D39" s="64"/>
      <c r="E39" s="64"/>
      <c r="F39" s="65"/>
      <c r="G39" s="65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2" customHeight="1">
      <c r="A40" s="5"/>
      <c r="B40" s="52" t="s">
        <v>52</v>
      </c>
      <c r="C40" s="53"/>
      <c r="D40" s="54"/>
      <c r="E40" s="54"/>
      <c r="F40" s="55"/>
      <c r="G40" s="55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4" customHeight="1">
      <c r="A41" s="5"/>
      <c r="B41" s="66" t="s">
        <v>23</v>
      </c>
      <c r="C41" s="66" t="s">
        <v>24</v>
      </c>
      <c r="D41" s="66" t="s">
        <v>25</v>
      </c>
      <c r="E41" s="66" t="s">
        <v>26</v>
      </c>
      <c r="F41" s="67" t="s">
        <v>27</v>
      </c>
      <c r="G41" s="66" t="s">
        <v>28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2.75" customHeight="1">
      <c r="A42" s="28"/>
      <c r="B42" s="39" t="s">
        <v>53</v>
      </c>
      <c r="C42" s="20"/>
      <c r="D42" s="68"/>
      <c r="E42" s="16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2.75" customHeight="1">
      <c r="A43" s="5"/>
      <c r="B43" s="75" t="s">
        <v>54</v>
      </c>
      <c r="C43" s="76"/>
      <c r="D43" s="76"/>
      <c r="E43" s="76"/>
      <c r="F43" s="77"/>
      <c r="G43" s="78">
        <f>SUM(G42:G42)</f>
        <v>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2" customHeight="1">
      <c r="A44" s="1"/>
      <c r="B44" s="63"/>
      <c r="C44" s="64"/>
      <c r="D44" s="64"/>
      <c r="E44" s="64"/>
      <c r="F44" s="65"/>
      <c r="G44" s="65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2" customHeight="1">
      <c r="A45" s="5"/>
      <c r="B45" s="52" t="s">
        <v>55</v>
      </c>
      <c r="C45" s="53"/>
      <c r="D45" s="54"/>
      <c r="E45" s="54"/>
      <c r="F45" s="55"/>
      <c r="G45" s="55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24" customHeight="1">
      <c r="A46" s="5"/>
      <c r="B46" s="67" t="s">
        <v>56</v>
      </c>
      <c r="C46" s="67" t="s">
        <v>57</v>
      </c>
      <c r="D46" s="67" t="s">
        <v>58</v>
      </c>
      <c r="E46" s="67" t="s">
        <v>26</v>
      </c>
      <c r="F46" s="67" t="s">
        <v>27</v>
      </c>
      <c r="G46" s="67" t="s">
        <v>28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2.75" customHeight="1">
      <c r="A47" s="28"/>
      <c r="B47" s="79" t="s">
        <v>59</v>
      </c>
      <c r="C47" s="80" t="s">
        <v>60</v>
      </c>
      <c r="D47" s="81">
        <v>15</v>
      </c>
      <c r="E47" s="80" t="s">
        <v>32</v>
      </c>
      <c r="F47" s="82">
        <v>27000</v>
      </c>
      <c r="G47" s="83">
        <f t="shared" ref="G47:G49" si="3">F47*D47</f>
        <v>405000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2.75" customHeight="1">
      <c r="A48" s="28"/>
      <c r="B48" s="17" t="s">
        <v>61</v>
      </c>
      <c r="C48" s="84" t="s">
        <v>62</v>
      </c>
      <c r="D48" s="85">
        <v>3000</v>
      </c>
      <c r="E48" s="84" t="s">
        <v>32</v>
      </c>
      <c r="F48" s="86">
        <v>150</v>
      </c>
      <c r="G48" s="87">
        <f t="shared" si="3"/>
        <v>450000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2.75" customHeight="1">
      <c r="A49" s="28"/>
      <c r="B49" s="88" t="s">
        <v>63</v>
      </c>
      <c r="C49" s="89" t="s">
        <v>62</v>
      </c>
      <c r="D49" s="85">
        <v>3000</v>
      </c>
      <c r="E49" s="90" t="s">
        <v>32</v>
      </c>
      <c r="F49" s="86">
        <v>380</v>
      </c>
      <c r="G49" s="87">
        <f t="shared" si="3"/>
        <v>1140000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2.75" customHeight="1">
      <c r="A50" s="28"/>
      <c r="B50" s="91" t="s">
        <v>64</v>
      </c>
      <c r="C50" s="90"/>
      <c r="D50" s="18"/>
      <c r="E50" s="90"/>
      <c r="F50" s="87"/>
      <c r="G50" s="8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2.75" customHeight="1">
      <c r="A51" s="28"/>
      <c r="B51" s="14" t="s">
        <v>65</v>
      </c>
      <c r="C51" s="84" t="s">
        <v>66</v>
      </c>
      <c r="D51" s="18">
        <v>6</v>
      </c>
      <c r="E51" s="84" t="s">
        <v>32</v>
      </c>
      <c r="F51" s="87">
        <v>1480</v>
      </c>
      <c r="G51" s="87">
        <f t="shared" ref="G51:G52" si="4">(D51*F51)</f>
        <v>8880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2.75" customHeight="1">
      <c r="A52" s="28"/>
      <c r="B52" s="14" t="s">
        <v>67</v>
      </c>
      <c r="C52" s="84" t="s">
        <v>68</v>
      </c>
      <c r="D52" s="18">
        <v>6</v>
      </c>
      <c r="E52" s="84" t="s">
        <v>32</v>
      </c>
      <c r="F52" s="87">
        <v>1000</v>
      </c>
      <c r="G52" s="87">
        <f t="shared" si="4"/>
        <v>6000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2.75" customHeight="1">
      <c r="A53" s="28"/>
      <c r="B53" s="14" t="s">
        <v>69</v>
      </c>
      <c r="C53" s="90" t="s">
        <v>68</v>
      </c>
      <c r="D53" s="18">
        <v>6</v>
      </c>
      <c r="E53" s="90" t="s">
        <v>32</v>
      </c>
      <c r="F53" s="87">
        <v>1600</v>
      </c>
      <c r="G53" s="87">
        <f>F53*D53</f>
        <v>9600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2.75" customHeight="1">
      <c r="A54" s="28"/>
      <c r="B54" s="14" t="s">
        <v>70</v>
      </c>
      <c r="C54" s="84" t="s">
        <v>71</v>
      </c>
      <c r="D54" s="85">
        <v>1</v>
      </c>
      <c r="E54" s="84" t="s">
        <v>32</v>
      </c>
      <c r="F54" s="87">
        <v>22000</v>
      </c>
      <c r="G54" s="87">
        <f t="shared" ref="G54:G55" si="5">(D54*F54)</f>
        <v>22000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2.75" customHeight="1">
      <c r="A55" s="28"/>
      <c r="B55" s="14" t="s">
        <v>72</v>
      </c>
      <c r="C55" s="84" t="s">
        <v>71</v>
      </c>
      <c r="D55" s="85">
        <v>1</v>
      </c>
      <c r="E55" s="84" t="s">
        <v>32</v>
      </c>
      <c r="F55" s="87">
        <v>22000</v>
      </c>
      <c r="G55" s="87">
        <f t="shared" si="5"/>
        <v>22000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2.75" customHeight="1">
      <c r="A56" s="28"/>
      <c r="B56" s="91" t="s">
        <v>73</v>
      </c>
      <c r="C56" s="90"/>
      <c r="D56" s="18"/>
      <c r="E56" s="90"/>
      <c r="F56" s="87"/>
      <c r="G56" s="8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>
      <c r="A57" s="28"/>
      <c r="B57" s="92" t="s">
        <v>74</v>
      </c>
      <c r="C57" s="93" t="s">
        <v>75</v>
      </c>
      <c r="D57" s="94">
        <v>0.5</v>
      </c>
      <c r="E57" s="95" t="s">
        <v>32</v>
      </c>
      <c r="F57" s="96">
        <v>20000</v>
      </c>
      <c r="G57" s="96">
        <f t="shared" ref="G57:G59" si="6">F57*D57</f>
        <v>10000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>
      <c r="A58" s="28"/>
      <c r="B58" s="97" t="s">
        <v>76</v>
      </c>
      <c r="C58" s="93" t="s">
        <v>75</v>
      </c>
      <c r="D58" s="94">
        <v>0.5</v>
      </c>
      <c r="E58" s="95" t="s">
        <v>32</v>
      </c>
      <c r="F58" s="96">
        <v>32000</v>
      </c>
      <c r="G58" s="96">
        <f t="shared" si="6"/>
        <v>16000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>
      <c r="A59" s="28"/>
      <c r="B59" s="17" t="s">
        <v>77</v>
      </c>
      <c r="C59" s="93" t="s">
        <v>75</v>
      </c>
      <c r="D59" s="94">
        <v>0.5</v>
      </c>
      <c r="E59" s="95" t="s">
        <v>32</v>
      </c>
      <c r="F59" s="98">
        <v>120000</v>
      </c>
      <c r="G59" s="96">
        <f t="shared" si="6"/>
        <v>60000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>
      <c r="A60" s="28"/>
      <c r="C60" s="95"/>
      <c r="D60" s="99"/>
      <c r="E60" s="95"/>
      <c r="F60" s="96"/>
      <c r="G60" s="96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3.5" customHeight="1">
      <c r="A61" s="5"/>
      <c r="B61" s="100" t="s">
        <v>78</v>
      </c>
      <c r="C61" s="101"/>
      <c r="D61" s="101"/>
      <c r="E61" s="101"/>
      <c r="F61" s="102"/>
      <c r="G61" s="103">
        <f>SUM(G47:G60)</f>
        <v>2149480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" customHeight="1">
      <c r="A62" s="1"/>
      <c r="B62" s="63"/>
      <c r="C62" s="64"/>
      <c r="D62" s="64"/>
      <c r="E62" s="104"/>
      <c r="F62" s="65"/>
      <c r="G62" s="65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" customHeight="1">
      <c r="A63" s="5"/>
      <c r="B63" s="52" t="s">
        <v>79</v>
      </c>
      <c r="C63" s="53"/>
      <c r="D63" s="54"/>
      <c r="E63" s="54"/>
      <c r="F63" s="55"/>
      <c r="G63" s="5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24" customHeight="1">
      <c r="A64" s="5"/>
      <c r="B64" s="66" t="s">
        <v>80</v>
      </c>
      <c r="C64" s="67" t="s">
        <v>57</v>
      </c>
      <c r="D64" s="67" t="s">
        <v>58</v>
      </c>
      <c r="E64" s="66" t="s">
        <v>26</v>
      </c>
      <c r="F64" s="67" t="s">
        <v>27</v>
      </c>
      <c r="G64" s="66" t="s">
        <v>28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>
      <c r="A65" s="28"/>
      <c r="B65" s="36"/>
      <c r="C65" s="84"/>
      <c r="D65" s="87"/>
      <c r="E65" s="20"/>
      <c r="F65" s="105"/>
      <c r="G65" s="87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3.5" customHeight="1">
      <c r="A66" s="5"/>
      <c r="B66" s="106" t="s">
        <v>81</v>
      </c>
      <c r="C66" s="107"/>
      <c r="D66" s="107"/>
      <c r="E66" s="107"/>
      <c r="F66" s="108"/>
      <c r="G66" s="109">
        <f>SUM(G65)</f>
        <v>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" customHeight="1">
      <c r="A67" s="1"/>
      <c r="B67" s="110"/>
      <c r="C67" s="110"/>
      <c r="D67" s="110"/>
      <c r="E67" s="110"/>
      <c r="F67" s="111"/>
      <c r="G67" s="11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" customHeight="1">
      <c r="A68" s="70"/>
      <c r="B68" s="112" t="s">
        <v>82</v>
      </c>
      <c r="C68" s="113"/>
      <c r="D68" s="113"/>
      <c r="E68" s="113"/>
      <c r="F68" s="113"/>
      <c r="G68" s="114">
        <f>G33+G43+G61+G66</f>
        <v>4009480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" customHeight="1">
      <c r="A69" s="70"/>
      <c r="B69" s="115" t="s">
        <v>83</v>
      </c>
      <c r="C69" s="116"/>
      <c r="D69" s="116"/>
      <c r="E69" s="116"/>
      <c r="F69" s="116"/>
      <c r="G69" s="117">
        <f>G68*0.05</f>
        <v>200474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" customHeight="1">
      <c r="A70" s="70"/>
      <c r="B70" s="118" t="s">
        <v>84</v>
      </c>
      <c r="C70" s="119"/>
      <c r="D70" s="119"/>
      <c r="E70" s="119"/>
      <c r="F70" s="119"/>
      <c r="G70" s="120">
        <f>G69+G68</f>
        <v>4209954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" customHeight="1">
      <c r="A71" s="70"/>
      <c r="B71" s="115" t="s">
        <v>85</v>
      </c>
      <c r="C71" s="116"/>
      <c r="D71" s="116"/>
      <c r="E71" s="116"/>
      <c r="F71" s="116"/>
      <c r="G71" s="117">
        <f>G12</f>
        <v>5610000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" customHeight="1">
      <c r="A72" s="70"/>
      <c r="B72" s="121" t="s">
        <v>86</v>
      </c>
      <c r="C72" s="122"/>
      <c r="D72" s="122"/>
      <c r="E72" s="122"/>
      <c r="F72" s="122"/>
      <c r="G72" s="123">
        <f>G71-G70</f>
        <v>1400046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" customHeight="1">
      <c r="A73" s="70"/>
      <c r="B73" s="124"/>
      <c r="C73" s="125"/>
      <c r="D73" s="125"/>
      <c r="E73" s="125"/>
      <c r="F73" s="125"/>
      <c r="G73" s="12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 thickBot="1">
      <c r="A74" s="70"/>
      <c r="B74" s="127"/>
      <c r="C74" s="125"/>
      <c r="D74" s="125"/>
      <c r="E74" s="125"/>
      <c r="F74" s="125"/>
      <c r="G74" s="126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" customHeight="1">
      <c r="A75" s="70"/>
      <c r="B75" s="128" t="s">
        <v>87</v>
      </c>
      <c r="C75" s="129"/>
      <c r="D75" s="129"/>
      <c r="E75" s="129"/>
      <c r="F75" s="130"/>
      <c r="G75" s="12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" customHeight="1">
      <c r="A76" s="70"/>
      <c r="B76" s="131" t="s">
        <v>88</v>
      </c>
      <c r="C76" s="132"/>
      <c r="D76" s="132"/>
      <c r="E76" s="132"/>
      <c r="F76" s="133"/>
      <c r="G76" s="126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" customHeight="1">
      <c r="A77" s="70"/>
      <c r="B77" s="131" t="s">
        <v>89</v>
      </c>
      <c r="C77" s="132"/>
      <c r="D77" s="132"/>
      <c r="E77" s="132"/>
      <c r="F77" s="133"/>
      <c r="G77" s="126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" customHeight="1">
      <c r="A78" s="70"/>
      <c r="B78" s="134" t="s">
        <v>90</v>
      </c>
      <c r="C78" s="132"/>
      <c r="D78" s="132"/>
      <c r="E78" s="132"/>
      <c r="F78" s="133"/>
      <c r="G78" s="126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" customHeight="1">
      <c r="A79" s="70"/>
      <c r="B79" s="134" t="s">
        <v>91</v>
      </c>
      <c r="C79" s="132"/>
      <c r="D79" s="132"/>
      <c r="E79" s="132"/>
      <c r="F79" s="133"/>
      <c r="G79" s="126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" customHeight="1">
      <c r="A80" s="70"/>
      <c r="B80" s="131"/>
      <c r="C80" s="132"/>
      <c r="D80" s="132"/>
      <c r="E80" s="132"/>
      <c r="F80" s="133"/>
      <c r="G80" s="126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 thickBot="1">
      <c r="A81" s="70"/>
      <c r="B81" s="135"/>
      <c r="C81" s="136"/>
      <c r="D81" s="136"/>
      <c r="E81" s="136"/>
      <c r="F81" s="137"/>
      <c r="G81" s="126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>
      <c r="A82" s="70"/>
      <c r="B82" s="138"/>
      <c r="C82" s="132"/>
      <c r="D82" s="132"/>
      <c r="E82" s="132"/>
      <c r="F82" s="132"/>
      <c r="G82" s="126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" customHeight="1" thickBot="1">
      <c r="A83" s="70"/>
      <c r="B83" s="186" t="s">
        <v>92</v>
      </c>
      <c r="C83" s="187"/>
      <c r="D83" s="139"/>
      <c r="E83" s="140"/>
      <c r="F83" s="140"/>
      <c r="G83" s="126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" customHeight="1">
      <c r="A84" s="70"/>
      <c r="B84" s="141" t="s">
        <v>80</v>
      </c>
      <c r="C84" s="142" t="s">
        <v>93</v>
      </c>
      <c r="D84" s="143" t="s">
        <v>94</v>
      </c>
      <c r="E84" s="140"/>
      <c r="F84" s="140"/>
      <c r="G84" s="126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" customHeight="1">
      <c r="A85" s="70"/>
      <c r="B85" s="144" t="s">
        <v>95</v>
      </c>
      <c r="C85" s="145">
        <f>G33</f>
        <v>1860000</v>
      </c>
      <c r="D85" s="146">
        <f>(C85/C91)</f>
        <v>0.44181005303145832</v>
      </c>
      <c r="E85" s="140"/>
      <c r="F85" s="140"/>
      <c r="G85" s="126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" customHeight="1">
      <c r="A86" s="70"/>
      <c r="B86" s="144" t="s">
        <v>96</v>
      </c>
      <c r="C86" s="147">
        <v>0</v>
      </c>
      <c r="D86" s="146">
        <v>0</v>
      </c>
      <c r="E86" s="140"/>
      <c r="F86" s="140"/>
      <c r="G86" s="126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" customHeight="1">
      <c r="A87" s="70"/>
      <c r="B87" s="144" t="s">
        <v>97</v>
      </c>
      <c r="C87" s="145"/>
      <c r="D87" s="146">
        <f>(C87/C91)</f>
        <v>0</v>
      </c>
      <c r="E87" s="140"/>
      <c r="F87" s="140"/>
      <c r="G87" s="126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" customHeight="1">
      <c r="A88" s="70"/>
      <c r="B88" s="144" t="s">
        <v>56</v>
      </c>
      <c r="C88" s="145">
        <f>G61</f>
        <v>2149480</v>
      </c>
      <c r="D88" s="146">
        <f>(C88/C91)</f>
        <v>0.51057089934949407</v>
      </c>
      <c r="E88" s="140"/>
      <c r="F88" s="140"/>
      <c r="G88" s="126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" customHeight="1">
      <c r="A89" s="70"/>
      <c r="B89" s="144" t="s">
        <v>98</v>
      </c>
      <c r="C89" s="148">
        <v>0</v>
      </c>
      <c r="D89" s="146">
        <f>(C89/C91)</f>
        <v>0</v>
      </c>
      <c r="E89" s="149"/>
      <c r="F89" s="149"/>
      <c r="G89" s="126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" customHeight="1">
      <c r="A90" s="70"/>
      <c r="B90" s="144" t="s">
        <v>99</v>
      </c>
      <c r="C90" s="148">
        <f>G69</f>
        <v>200474</v>
      </c>
      <c r="D90" s="146">
        <f>(C90/C91)</f>
        <v>4.7619047619047616E-2</v>
      </c>
      <c r="E90" s="149"/>
      <c r="F90" s="149"/>
      <c r="G90" s="126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 thickBot="1">
      <c r="A91" s="70"/>
      <c r="B91" s="150" t="s">
        <v>100</v>
      </c>
      <c r="C91" s="151">
        <f t="shared" ref="C91:D91" si="7">SUM(C85:C90)</f>
        <v>4209954</v>
      </c>
      <c r="D91" s="152">
        <f t="shared" si="7"/>
        <v>1</v>
      </c>
      <c r="E91" s="149"/>
      <c r="F91" s="149"/>
      <c r="G91" s="126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" customHeight="1">
      <c r="A92" s="70"/>
      <c r="B92" s="127"/>
      <c r="C92" s="125"/>
      <c r="D92" s="125"/>
      <c r="E92" s="125"/>
      <c r="F92" s="125"/>
      <c r="G92" s="126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>
      <c r="A93" s="70"/>
      <c r="B93" s="153"/>
      <c r="C93" s="125"/>
      <c r="D93" s="125"/>
      <c r="E93" s="125"/>
      <c r="F93" s="125"/>
      <c r="G93" s="126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" customHeight="1">
      <c r="A94" s="70"/>
      <c r="C94" s="132"/>
      <c r="D94" s="132"/>
      <c r="E94" s="132"/>
      <c r="F94" s="132"/>
      <c r="G94" s="13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1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1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1.25" customHeight="1" thickBot="1">
      <c r="A97" s="2"/>
      <c r="B97" s="154"/>
      <c r="C97" s="155" t="s">
        <v>101</v>
      </c>
      <c r="D97" s="156" t="s">
        <v>102</v>
      </c>
      <c r="E97" s="157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1.25" customHeight="1">
      <c r="A98" s="2"/>
      <c r="B98" s="141" t="s">
        <v>103</v>
      </c>
      <c r="C98" s="193">
        <v>2400</v>
      </c>
      <c r="D98" s="193">
        <v>2550</v>
      </c>
      <c r="E98" s="194">
        <v>2700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1.25" customHeight="1" thickBot="1">
      <c r="A99" s="2"/>
      <c r="B99" s="160" t="s">
        <v>132</v>
      </c>
      <c r="C99" s="161">
        <f>+C91/C98</f>
        <v>1754.1475</v>
      </c>
      <c r="D99" s="161">
        <f>+C91/D98</f>
        <v>1650.9623529411765</v>
      </c>
      <c r="E99" s="162">
        <f>+C91/E98</f>
        <v>1559.2422222222222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1.25" customHeight="1">
      <c r="A101" s="2"/>
      <c r="B101" s="163" t="s">
        <v>104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1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1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1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1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1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1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/>
    <row r="296" spans="1:19" ht="15.75" customHeight="1"/>
    <row r="297" spans="1:19" ht="15.75" customHeight="1"/>
    <row r="298" spans="1:19" ht="15.75" customHeight="1"/>
    <row r="299" spans="1:19" ht="15.75" customHeight="1"/>
    <row r="300" spans="1:19" ht="15.75" customHeight="1"/>
    <row r="301" spans="1:19" ht="15.75" customHeight="1"/>
    <row r="302" spans="1:19" ht="15.75" customHeight="1"/>
    <row r="303" spans="1:19" ht="15.75" customHeight="1"/>
    <row r="304" spans="1:19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8">
    <mergeCell ref="E15:F15"/>
    <mergeCell ref="B17:G17"/>
    <mergeCell ref="B83:C83"/>
    <mergeCell ref="E9:F9"/>
    <mergeCell ref="E10:F10"/>
    <mergeCell ref="E11:F11"/>
    <mergeCell ref="E13:F13"/>
    <mergeCell ref="E14:F14"/>
  </mergeCells>
  <pageMargins left="0.748031" right="0.748031" top="0.98425200000000002" bottom="0.98425200000000002" header="0" footer="0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G999"/>
  <sheetViews>
    <sheetView workbookViewId="0"/>
  </sheetViews>
  <sheetFormatPr baseColWidth="10" defaultColWidth="14.42578125" defaultRowHeight="15" customHeight="1"/>
  <cols>
    <col min="6" max="6" width="3.140625" customWidth="1"/>
  </cols>
  <sheetData>
    <row r="2" spans="1:4" ht="15" customHeight="1">
      <c r="A2" s="164" t="s">
        <v>105</v>
      </c>
    </row>
    <row r="4" spans="1:4" ht="15" customHeight="1">
      <c r="A4" s="165" t="s">
        <v>106</v>
      </c>
    </row>
    <row r="5" spans="1:4" ht="15" customHeight="1">
      <c r="A5" s="165" t="s">
        <v>107</v>
      </c>
    </row>
    <row r="6" spans="1:4" ht="15" customHeight="1">
      <c r="A6" s="166" t="s">
        <v>108</v>
      </c>
    </row>
    <row r="7" spans="1:4" ht="15" customHeight="1">
      <c r="A7" s="167" t="s">
        <v>109</v>
      </c>
    </row>
    <row r="8" spans="1:4" ht="15" customHeight="1">
      <c r="A8" s="166" t="s">
        <v>110</v>
      </c>
    </row>
    <row r="10" spans="1:4" ht="15" customHeight="1">
      <c r="B10" s="167">
        <v>2</v>
      </c>
      <c r="C10" s="165" t="s">
        <v>111</v>
      </c>
    </row>
    <row r="11" spans="1:4" ht="15" customHeight="1">
      <c r="B11" s="167">
        <v>25</v>
      </c>
      <c r="C11" s="167" t="s">
        <v>112</v>
      </c>
    </row>
    <row r="12" spans="1:4" ht="15" customHeight="1">
      <c r="B12" s="168">
        <v>60</v>
      </c>
      <c r="C12" s="167" t="s">
        <v>113</v>
      </c>
    </row>
    <row r="13" spans="1:4" ht="15" customHeight="1">
      <c r="B13" s="169">
        <f>B12*B11*B10</f>
        <v>3000</v>
      </c>
      <c r="C13" s="164" t="s">
        <v>114</v>
      </c>
      <c r="D13" s="170"/>
    </row>
    <row r="16" spans="1:4" ht="15" customHeight="1">
      <c r="A16" s="171" t="s">
        <v>115</v>
      </c>
    </row>
    <row r="18" spans="1:7" ht="30" customHeight="1">
      <c r="B18" s="191" t="s">
        <v>116</v>
      </c>
      <c r="C18" s="192"/>
      <c r="D18" s="172" t="s">
        <v>117</v>
      </c>
      <c r="E18" s="191" t="s">
        <v>118</v>
      </c>
      <c r="F18" s="192"/>
    </row>
    <row r="19" spans="1:7" ht="15" customHeight="1">
      <c r="A19" s="173" t="s">
        <v>119</v>
      </c>
      <c r="B19" s="166">
        <v>3000</v>
      </c>
      <c r="C19" s="167" t="s">
        <v>102</v>
      </c>
      <c r="D19" s="174">
        <v>0.85</v>
      </c>
      <c r="E19" s="167">
        <f>B19*D19</f>
        <v>2550</v>
      </c>
      <c r="G19" s="173" t="s">
        <v>120</v>
      </c>
    </row>
    <row r="20" spans="1:7" ht="15" customHeight="1">
      <c r="A20" s="175"/>
      <c r="E20" s="167"/>
      <c r="G20" s="167"/>
    </row>
    <row r="21" spans="1:7" ht="15.75" customHeight="1"/>
    <row r="22" spans="1:7" ht="15.75" customHeight="1"/>
    <row r="23" spans="1:7" ht="15.75" customHeight="1">
      <c r="A23" s="167" t="s">
        <v>121</v>
      </c>
    </row>
    <row r="24" spans="1:7" ht="15.75" customHeight="1">
      <c r="A24" s="167">
        <v>1</v>
      </c>
      <c r="B24" s="167" t="s">
        <v>122</v>
      </c>
    </row>
    <row r="25" spans="1:7" ht="15.75" customHeight="1">
      <c r="A25" s="167">
        <v>0.25</v>
      </c>
      <c r="B25" s="167" t="s">
        <v>123</v>
      </c>
    </row>
    <row r="26" spans="1:7" ht="15.75" customHeight="1"/>
    <row r="27" spans="1:7" ht="15.75" customHeight="1">
      <c r="A27" s="167">
        <v>0.25</v>
      </c>
      <c r="B27" s="167">
        <v>6</v>
      </c>
      <c r="C27" s="165" t="s">
        <v>124</v>
      </c>
    </row>
    <row r="28" spans="1:7" ht="15.75" customHeight="1">
      <c r="B28" s="167">
        <f>B27*A27</f>
        <v>1.5</v>
      </c>
      <c r="C28" s="167" t="s">
        <v>125</v>
      </c>
    </row>
    <row r="29" spans="1:7" ht="15.75" customHeight="1">
      <c r="B29" s="167">
        <f>B28*52</f>
        <v>78</v>
      </c>
      <c r="C29" s="167" t="s">
        <v>126</v>
      </c>
    </row>
    <row r="30" spans="1:7" ht="15.75" customHeight="1">
      <c r="C30" s="37"/>
    </row>
    <row r="31" spans="1:7" ht="15.75" customHeight="1">
      <c r="B31" s="36" t="s">
        <v>29</v>
      </c>
      <c r="C31" s="38" t="s">
        <v>31</v>
      </c>
      <c r="D31" s="69"/>
      <c r="E31" s="16" t="s">
        <v>32</v>
      </c>
    </row>
    <row r="32" spans="1:7" ht="15.75" customHeight="1">
      <c r="B32" s="36" t="s">
        <v>33</v>
      </c>
      <c r="C32" s="40" t="s">
        <v>31</v>
      </c>
      <c r="D32" s="69"/>
      <c r="E32" s="16" t="s">
        <v>32</v>
      </c>
    </row>
    <row r="33" spans="2:5" ht="21.75" customHeight="1">
      <c r="B33" s="39" t="s">
        <v>127</v>
      </c>
      <c r="C33" s="38" t="s">
        <v>35</v>
      </c>
      <c r="D33" s="69"/>
      <c r="E33" s="16" t="s">
        <v>32</v>
      </c>
    </row>
    <row r="34" spans="2:5" ht="15.75" customHeight="1">
      <c r="B34" s="36" t="s">
        <v>128</v>
      </c>
      <c r="C34" s="40" t="s">
        <v>31</v>
      </c>
      <c r="D34" s="69"/>
      <c r="E34" s="16" t="s">
        <v>32</v>
      </c>
    </row>
    <row r="35" spans="2:5" ht="15.75" customHeight="1">
      <c r="B35" s="39" t="s">
        <v>37</v>
      </c>
      <c r="C35" s="41" t="s">
        <v>31</v>
      </c>
      <c r="D35" s="69"/>
      <c r="E35" s="22" t="s">
        <v>32</v>
      </c>
    </row>
    <row r="36" spans="2:5" ht="15.75" customHeight="1">
      <c r="B36" s="36" t="s">
        <v>38</v>
      </c>
      <c r="C36" s="20" t="s">
        <v>39</v>
      </c>
      <c r="D36" s="69"/>
      <c r="E36" s="16" t="s">
        <v>32</v>
      </c>
    </row>
    <row r="37" spans="2:5" ht="15.75" customHeight="1">
      <c r="B37" s="36" t="s">
        <v>40</v>
      </c>
      <c r="C37" s="40" t="s">
        <v>41</v>
      </c>
      <c r="D37" s="69"/>
      <c r="E37" s="16" t="s">
        <v>32</v>
      </c>
    </row>
    <row r="38" spans="2:5" ht="15.75" customHeight="1">
      <c r="B38" s="36" t="s">
        <v>42</v>
      </c>
      <c r="C38" s="38" t="s">
        <v>41</v>
      </c>
      <c r="D38" s="69"/>
      <c r="E38" s="16" t="s">
        <v>32</v>
      </c>
    </row>
    <row r="39" spans="2:5" ht="15.75" customHeight="1">
      <c r="B39" s="36" t="s">
        <v>43</v>
      </c>
      <c r="C39" s="40" t="s">
        <v>41</v>
      </c>
      <c r="D39" s="69"/>
      <c r="E39" s="16" t="s">
        <v>32</v>
      </c>
    </row>
    <row r="40" spans="2:5" ht="22.5" customHeight="1">
      <c r="B40" s="36" t="s">
        <v>44</v>
      </c>
      <c r="C40" s="38" t="s">
        <v>41</v>
      </c>
      <c r="D40" s="69"/>
      <c r="E40" s="16" t="s">
        <v>32</v>
      </c>
    </row>
    <row r="41" spans="2:5" ht="22.5" customHeight="1">
      <c r="B41" s="43" t="s">
        <v>45</v>
      </c>
      <c r="C41" s="40" t="s">
        <v>46</v>
      </c>
      <c r="D41" s="176"/>
      <c r="E41" s="44" t="s">
        <v>32</v>
      </c>
    </row>
    <row r="42" spans="2:5" ht="25.5" customHeight="1">
      <c r="B42" s="36" t="s">
        <v>47</v>
      </c>
      <c r="C42" s="38" t="s">
        <v>46</v>
      </c>
      <c r="D42" s="69"/>
      <c r="E42" s="22" t="s">
        <v>32</v>
      </c>
    </row>
    <row r="43" spans="2:5" ht="15.75" customHeight="1">
      <c r="B43" s="177" t="s">
        <v>129</v>
      </c>
      <c r="C43" s="178" t="s">
        <v>130</v>
      </c>
    </row>
    <row r="44" spans="2:5" ht="15.75" customHeight="1">
      <c r="C44" s="179">
        <f>78-C43</f>
        <v>0</v>
      </c>
    </row>
    <row r="45" spans="2:5" ht="15.75" customHeight="1"/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C18"/>
    <mergeCell ref="E18:F1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98"/>
  <sheetViews>
    <sheetView topLeftCell="A52" zoomScale="110" zoomScaleNormal="110" workbookViewId="0">
      <selection activeCell="G12" sqref="G12"/>
    </sheetView>
  </sheetViews>
  <sheetFormatPr baseColWidth="10" defaultColWidth="14.42578125" defaultRowHeight="15" customHeight="1"/>
  <cols>
    <col min="1" max="1" width="4.42578125" style="180" customWidth="1"/>
    <col min="2" max="2" width="19.7109375" style="180" customWidth="1"/>
    <col min="3" max="3" width="19.42578125" style="180" customWidth="1"/>
    <col min="4" max="4" width="9.42578125" style="180" customWidth="1"/>
    <col min="5" max="5" width="14.42578125" style="180"/>
    <col min="6" max="6" width="11" style="180" customWidth="1"/>
    <col min="7" max="7" width="12.42578125" style="180" customWidth="1"/>
    <col min="8" max="19" width="10.85546875" style="180" customWidth="1"/>
    <col min="20" max="16384" width="14.42578125" style="180"/>
  </cols>
  <sheetData>
    <row r="1" spans="1:19" ht="1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</row>
    <row r="2" spans="1:19" ht="1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</row>
    <row r="3" spans="1:19" ht="1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</row>
    <row r="4" spans="1:19" ht="1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</row>
    <row r="5" spans="1:19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</row>
    <row r="6" spans="1:19" ht="1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</row>
    <row r="7" spans="1:19" ht="15" customHeight="1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</row>
    <row r="8" spans="1:19" ht="15" customHeight="1">
      <c r="A8" s="1"/>
      <c r="B8" s="3"/>
      <c r="C8" s="4"/>
      <c r="D8" s="1"/>
      <c r="E8" s="4"/>
      <c r="F8" s="4"/>
      <c r="G8" s="4"/>
      <c r="H8" s="2"/>
      <c r="I8" s="2"/>
      <c r="J8" s="2"/>
      <c r="K8" s="2"/>
      <c r="L8" s="2"/>
      <c r="M8" s="2"/>
      <c r="N8" s="2"/>
    </row>
    <row r="9" spans="1:19" ht="12" customHeight="1">
      <c r="A9" s="5"/>
      <c r="B9" s="6" t="s">
        <v>0</v>
      </c>
      <c r="C9" s="7" t="s">
        <v>1</v>
      </c>
      <c r="D9" s="8"/>
      <c r="E9" s="188" t="s">
        <v>2</v>
      </c>
      <c r="F9" s="183"/>
      <c r="G9" s="9">
        <v>2550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8.25" customHeight="1">
      <c r="A10" s="5"/>
      <c r="B10" s="10" t="s">
        <v>3</v>
      </c>
      <c r="C10" s="11" t="s">
        <v>4</v>
      </c>
      <c r="D10" s="12"/>
      <c r="E10" s="189" t="s">
        <v>5</v>
      </c>
      <c r="F10" s="183"/>
      <c r="G10" s="13" t="s">
        <v>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8" customHeight="1">
      <c r="A11" s="5"/>
      <c r="B11" s="10" t="s">
        <v>7</v>
      </c>
      <c r="C11" s="14" t="s">
        <v>8</v>
      </c>
      <c r="D11" s="12"/>
      <c r="E11" s="190" t="s">
        <v>9</v>
      </c>
      <c r="F11" s="183"/>
      <c r="G11" s="15">
        <v>2200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1.6" customHeight="1">
      <c r="A12" s="5"/>
      <c r="B12" s="10" t="s">
        <v>10</v>
      </c>
      <c r="C12" s="22" t="s">
        <v>11</v>
      </c>
      <c r="D12" s="12"/>
      <c r="E12" s="17" t="s">
        <v>12</v>
      </c>
      <c r="F12" s="18"/>
      <c r="G12" s="42">
        <f>(G9*G11)</f>
        <v>5610000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9" customHeight="1">
      <c r="A13" s="5"/>
      <c r="B13" s="10" t="s">
        <v>13</v>
      </c>
      <c r="C13" s="14" t="s">
        <v>14</v>
      </c>
      <c r="D13" s="12"/>
      <c r="E13" s="190" t="s">
        <v>15</v>
      </c>
      <c r="F13" s="183"/>
      <c r="G13" s="38" t="s">
        <v>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3.5" customHeight="1">
      <c r="A14" s="5"/>
      <c r="B14" s="10" t="s">
        <v>17</v>
      </c>
      <c r="C14" s="14" t="s">
        <v>18</v>
      </c>
      <c r="D14" s="12"/>
      <c r="E14" s="190" t="s">
        <v>19</v>
      </c>
      <c r="F14" s="183"/>
      <c r="G14" s="14" t="s">
        <v>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5.5" customHeight="1">
      <c r="A15" s="5"/>
      <c r="B15" s="10" t="s">
        <v>20</v>
      </c>
      <c r="C15" s="21">
        <v>44727</v>
      </c>
      <c r="D15" s="12"/>
      <c r="E15" s="182" t="s">
        <v>21</v>
      </c>
      <c r="F15" s="183"/>
      <c r="G15" s="2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2" customHeight="1">
      <c r="A16" s="1"/>
      <c r="B16" s="23"/>
      <c r="C16" s="24"/>
      <c r="D16" s="25"/>
      <c r="E16" s="26"/>
      <c r="F16" s="26"/>
      <c r="G16" s="2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" customHeight="1">
      <c r="A17" s="28"/>
      <c r="B17" s="184" t="s">
        <v>131</v>
      </c>
      <c r="C17" s="185"/>
      <c r="D17" s="185"/>
      <c r="E17" s="185"/>
      <c r="F17" s="185"/>
      <c r="G17" s="18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2" customHeight="1">
      <c r="A18" s="1"/>
      <c r="B18" s="29"/>
      <c r="C18" s="30"/>
      <c r="D18" s="30"/>
      <c r="E18" s="30"/>
      <c r="F18" s="31"/>
      <c r="G18" s="3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2" customHeight="1">
      <c r="A19" s="5"/>
      <c r="B19" s="32" t="s">
        <v>22</v>
      </c>
      <c r="C19" s="33"/>
      <c r="D19" s="34"/>
      <c r="E19" s="34"/>
      <c r="F19" s="34"/>
      <c r="G19" s="3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4" customHeight="1">
      <c r="A20" s="28"/>
      <c r="B20" s="35" t="s">
        <v>23</v>
      </c>
      <c r="C20" s="35" t="s">
        <v>24</v>
      </c>
      <c r="D20" s="35" t="s">
        <v>25</v>
      </c>
      <c r="E20" s="35" t="s">
        <v>26</v>
      </c>
      <c r="F20" s="35" t="s">
        <v>27</v>
      </c>
      <c r="G20" s="35" t="s">
        <v>28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2.75" customHeight="1">
      <c r="A21" s="28"/>
      <c r="B21" s="39" t="s">
        <v>29</v>
      </c>
      <c r="C21" s="38" t="s">
        <v>30</v>
      </c>
      <c r="D21" s="38" t="s">
        <v>31</v>
      </c>
      <c r="E21" s="22" t="s">
        <v>32</v>
      </c>
      <c r="F21" s="42">
        <v>26000</v>
      </c>
      <c r="G21" s="42">
        <f t="shared" ref="G21:G32" si="0">F21*D21</f>
        <v>234000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2.75" customHeight="1">
      <c r="A22" s="28"/>
      <c r="B22" s="39" t="s">
        <v>33</v>
      </c>
      <c r="C22" s="40" t="s">
        <v>30</v>
      </c>
      <c r="D22" s="40" t="s">
        <v>31</v>
      </c>
      <c r="E22" s="22" t="s">
        <v>32</v>
      </c>
      <c r="F22" s="42">
        <v>26000</v>
      </c>
      <c r="G22" s="42">
        <f t="shared" si="0"/>
        <v>234000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2.75" customHeight="1">
      <c r="A23" s="28"/>
      <c r="B23" s="39" t="s">
        <v>34</v>
      </c>
      <c r="C23" s="38" t="s">
        <v>30</v>
      </c>
      <c r="D23" s="38" t="s">
        <v>35</v>
      </c>
      <c r="E23" s="22" t="s">
        <v>32</v>
      </c>
      <c r="F23" s="42">
        <v>26000</v>
      </c>
      <c r="G23" s="42">
        <f t="shared" si="0"/>
        <v>208000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2.75" customHeight="1">
      <c r="A24" s="28"/>
      <c r="B24" s="39" t="s">
        <v>36</v>
      </c>
      <c r="C24" s="40" t="s">
        <v>30</v>
      </c>
      <c r="D24" s="40" t="s">
        <v>31</v>
      </c>
      <c r="E24" s="22" t="s">
        <v>32</v>
      </c>
      <c r="F24" s="42">
        <v>26000</v>
      </c>
      <c r="G24" s="42">
        <f t="shared" si="0"/>
        <v>234000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2.75" customHeight="1">
      <c r="A25" s="28"/>
      <c r="B25" s="39" t="s">
        <v>37</v>
      </c>
      <c r="C25" s="41" t="s">
        <v>30</v>
      </c>
      <c r="D25" s="41" t="s">
        <v>31</v>
      </c>
      <c r="E25" s="22" t="s">
        <v>32</v>
      </c>
      <c r="F25" s="42">
        <v>26000</v>
      </c>
      <c r="G25" s="42">
        <f t="shared" si="0"/>
        <v>234000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2.75" customHeight="1">
      <c r="A26" s="28"/>
      <c r="B26" s="39" t="s">
        <v>38</v>
      </c>
      <c r="C26" s="38" t="s">
        <v>30</v>
      </c>
      <c r="D26" s="38" t="s">
        <v>39</v>
      </c>
      <c r="E26" s="22" t="s">
        <v>32</v>
      </c>
      <c r="F26" s="42">
        <v>26000</v>
      </c>
      <c r="G26" s="42">
        <f t="shared" si="0"/>
        <v>468000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2.75" customHeight="1">
      <c r="A27" s="28"/>
      <c r="B27" s="39" t="s">
        <v>40</v>
      </c>
      <c r="C27" s="40" t="s">
        <v>30</v>
      </c>
      <c r="D27" s="40" t="s">
        <v>41</v>
      </c>
      <c r="E27" s="22" t="s">
        <v>32</v>
      </c>
      <c r="F27" s="42">
        <v>26000</v>
      </c>
      <c r="G27" s="42">
        <f t="shared" si="0"/>
        <v>78000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2.75" customHeight="1">
      <c r="A28" s="28"/>
      <c r="B28" s="39" t="s">
        <v>42</v>
      </c>
      <c r="C28" s="38" t="s">
        <v>30</v>
      </c>
      <c r="D28" s="38" t="s">
        <v>41</v>
      </c>
      <c r="E28" s="22" t="s">
        <v>32</v>
      </c>
      <c r="F28" s="42">
        <v>26000</v>
      </c>
      <c r="G28" s="42">
        <f t="shared" si="0"/>
        <v>78000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2.75" customHeight="1">
      <c r="A29" s="28"/>
      <c r="B29" s="39" t="s">
        <v>43</v>
      </c>
      <c r="C29" s="40" t="s">
        <v>30</v>
      </c>
      <c r="D29" s="40" t="s">
        <v>41</v>
      </c>
      <c r="E29" s="22" t="s">
        <v>32</v>
      </c>
      <c r="F29" s="42">
        <v>26000</v>
      </c>
      <c r="G29" s="42">
        <f t="shared" si="0"/>
        <v>78000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" customHeight="1">
      <c r="A30" s="28"/>
      <c r="B30" s="39" t="s">
        <v>44</v>
      </c>
      <c r="C30" s="38" t="s">
        <v>30</v>
      </c>
      <c r="D30" s="38" t="s">
        <v>41</v>
      </c>
      <c r="E30" s="22" t="s">
        <v>32</v>
      </c>
      <c r="F30" s="42">
        <v>26000</v>
      </c>
      <c r="G30" s="42">
        <f t="shared" si="0"/>
        <v>78000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2.75" customHeight="1">
      <c r="A31" s="28"/>
      <c r="B31" s="43" t="s">
        <v>45</v>
      </c>
      <c r="C31" s="40" t="s">
        <v>30</v>
      </c>
      <c r="D31" s="40" t="s">
        <v>46</v>
      </c>
      <c r="E31" s="44" t="s">
        <v>32</v>
      </c>
      <c r="F31" s="42">
        <v>26000</v>
      </c>
      <c r="G31" s="45">
        <f t="shared" si="0"/>
        <v>52000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.75" customHeight="1">
      <c r="A32" s="28"/>
      <c r="B32" s="39" t="s">
        <v>47</v>
      </c>
      <c r="C32" s="38" t="s">
        <v>30</v>
      </c>
      <c r="D32" s="38" t="s">
        <v>46</v>
      </c>
      <c r="E32" s="22" t="s">
        <v>32</v>
      </c>
      <c r="F32" s="42">
        <v>26000</v>
      </c>
      <c r="G32" s="42">
        <f t="shared" si="0"/>
        <v>52000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2.75" customHeight="1">
      <c r="A33" s="28"/>
      <c r="B33" s="46" t="s">
        <v>48</v>
      </c>
      <c r="C33" s="48"/>
      <c r="D33" s="48">
        <v>78</v>
      </c>
      <c r="E33" s="48"/>
      <c r="F33" s="49"/>
      <c r="G33" s="50">
        <f>SUM(G21:G32)</f>
        <v>2028000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2" customHeight="1">
      <c r="A34" s="1"/>
      <c r="B34" s="29"/>
      <c r="C34" s="31"/>
      <c r="D34" s="31"/>
      <c r="E34" s="31"/>
      <c r="F34" s="51"/>
      <c r="G34" s="5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2" customHeight="1">
      <c r="A35" s="5"/>
      <c r="B35" s="52" t="s">
        <v>49</v>
      </c>
      <c r="C35" s="53"/>
      <c r="D35" s="54"/>
      <c r="E35" s="54"/>
      <c r="F35" s="55"/>
      <c r="G35" s="5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24" customHeight="1">
      <c r="A36" s="5"/>
      <c r="B36" s="56" t="s">
        <v>23</v>
      </c>
      <c r="C36" s="57" t="s">
        <v>24</v>
      </c>
      <c r="D36" s="57" t="s">
        <v>25</v>
      </c>
      <c r="E36" s="56" t="s">
        <v>26</v>
      </c>
      <c r="F36" s="57" t="s">
        <v>27</v>
      </c>
      <c r="G36" s="56" t="s">
        <v>28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2" customHeight="1">
      <c r="A37" s="5"/>
      <c r="B37" s="58" t="s">
        <v>50</v>
      </c>
      <c r="C37" s="59"/>
      <c r="D37" s="59"/>
      <c r="E37" s="59"/>
      <c r="F37" s="58"/>
      <c r="G37" s="5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2" customHeight="1">
      <c r="A38" s="5"/>
      <c r="B38" s="60" t="s">
        <v>51</v>
      </c>
      <c r="C38" s="61"/>
      <c r="D38" s="61"/>
      <c r="E38" s="61"/>
      <c r="F38" s="62"/>
      <c r="G38" s="6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2" customHeight="1">
      <c r="A39" s="1"/>
      <c r="B39" s="63"/>
      <c r="C39" s="64"/>
      <c r="D39" s="64"/>
      <c r="E39" s="64"/>
      <c r="F39" s="65"/>
      <c r="G39" s="65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2" customHeight="1">
      <c r="A40" s="5"/>
      <c r="B40" s="52" t="s">
        <v>52</v>
      </c>
      <c r="C40" s="53"/>
      <c r="D40" s="54"/>
      <c r="E40" s="54"/>
      <c r="F40" s="55"/>
      <c r="G40" s="55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4" customHeight="1">
      <c r="A41" s="5"/>
      <c r="B41" s="66" t="s">
        <v>23</v>
      </c>
      <c r="C41" s="66" t="s">
        <v>24</v>
      </c>
      <c r="D41" s="66" t="s">
        <v>25</v>
      </c>
      <c r="E41" s="66" t="s">
        <v>26</v>
      </c>
      <c r="F41" s="67" t="s">
        <v>27</v>
      </c>
      <c r="G41" s="66" t="s">
        <v>28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2.75" customHeight="1">
      <c r="A42" s="28"/>
      <c r="B42" s="39" t="s">
        <v>53</v>
      </c>
      <c r="C42" s="38"/>
      <c r="D42" s="68"/>
      <c r="E42" s="22"/>
      <c r="F42" s="42"/>
      <c r="G42" s="4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2.75" customHeight="1">
      <c r="A43" s="28"/>
      <c r="B43" s="39"/>
      <c r="C43" s="38"/>
      <c r="D43" s="69"/>
      <c r="E43" s="22"/>
      <c r="F43" s="42"/>
      <c r="G43" s="4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2.75" customHeight="1">
      <c r="A44" s="70"/>
      <c r="B44" s="71"/>
      <c r="C44" s="72"/>
      <c r="D44" s="72"/>
      <c r="E44" s="72"/>
      <c r="F44" s="73"/>
      <c r="G44" s="7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2.75" customHeight="1">
      <c r="A45" s="5"/>
      <c r="B45" s="75" t="s">
        <v>54</v>
      </c>
      <c r="C45" s="76"/>
      <c r="D45" s="76"/>
      <c r="E45" s="76"/>
      <c r="F45" s="77"/>
      <c r="G45" s="78">
        <f>SUM(G42:G43)</f>
        <v>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2" customHeight="1">
      <c r="A46" s="1"/>
      <c r="B46" s="63"/>
      <c r="C46" s="64"/>
      <c r="D46" s="64"/>
      <c r="E46" s="64"/>
      <c r="F46" s="65"/>
      <c r="G46" s="65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2" customHeight="1">
      <c r="A47" s="5"/>
      <c r="B47" s="52" t="s">
        <v>55</v>
      </c>
      <c r="C47" s="53"/>
      <c r="D47" s="54"/>
      <c r="E47" s="54"/>
      <c r="F47" s="55"/>
      <c r="G47" s="55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24" customHeight="1">
      <c r="A48" s="5"/>
      <c r="B48" s="67" t="s">
        <v>56</v>
      </c>
      <c r="C48" s="67" t="s">
        <v>57</v>
      </c>
      <c r="D48" s="67" t="s">
        <v>58</v>
      </c>
      <c r="E48" s="67" t="s">
        <v>26</v>
      </c>
      <c r="F48" s="67" t="s">
        <v>27</v>
      </c>
      <c r="G48" s="67" t="s">
        <v>28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2.75" customHeight="1">
      <c r="A49" s="28"/>
      <c r="B49" s="79" t="s">
        <v>59</v>
      </c>
      <c r="C49" s="80" t="s">
        <v>60</v>
      </c>
      <c r="D49" s="82">
        <v>15</v>
      </c>
      <c r="E49" s="80" t="s">
        <v>32</v>
      </c>
      <c r="F49" s="181">
        <f>'Plantas M20'!F47*'A junio'!$I$49</f>
        <v>28214.999999999996</v>
      </c>
      <c r="G49" s="83">
        <f t="shared" ref="G49:G51" si="1">F49*D49</f>
        <v>423224.99999999994</v>
      </c>
      <c r="H49" s="2"/>
      <c r="I49" s="2">
        <v>1.0449999999999999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2.75" customHeight="1">
      <c r="A50" s="28"/>
      <c r="B50" s="17" t="s">
        <v>61</v>
      </c>
      <c r="C50" s="84" t="s">
        <v>62</v>
      </c>
      <c r="D50" s="85">
        <v>3000</v>
      </c>
      <c r="E50" s="84" t="s">
        <v>32</v>
      </c>
      <c r="F50" s="181">
        <f>'Plantas M20'!F48*'A junio'!$I$49</f>
        <v>156.75</v>
      </c>
      <c r="G50" s="87">
        <f t="shared" si="1"/>
        <v>470250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2.75" customHeight="1">
      <c r="A51" s="28"/>
      <c r="B51" s="88" t="s">
        <v>63</v>
      </c>
      <c r="C51" s="90" t="s">
        <v>62</v>
      </c>
      <c r="D51" s="85">
        <v>3000</v>
      </c>
      <c r="E51" s="90" t="s">
        <v>32</v>
      </c>
      <c r="F51" s="181">
        <f>'Plantas M20'!F49*'A junio'!$I$49</f>
        <v>397.09999999999997</v>
      </c>
      <c r="G51" s="87">
        <f t="shared" si="1"/>
        <v>1191300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2.75" customHeight="1">
      <c r="A52" s="28"/>
      <c r="B52" s="91" t="s">
        <v>64</v>
      </c>
      <c r="C52" s="90"/>
      <c r="D52" s="18"/>
      <c r="E52" s="90"/>
      <c r="F52" s="181">
        <f>'Plantas M20'!F50*'A junio'!$I$49</f>
        <v>0</v>
      </c>
      <c r="G52" s="8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2.75" customHeight="1">
      <c r="A53" s="28"/>
      <c r="B53" s="14" t="s">
        <v>65</v>
      </c>
      <c r="C53" s="84" t="s">
        <v>66</v>
      </c>
      <c r="D53" s="18">
        <v>6</v>
      </c>
      <c r="E53" s="84" t="s">
        <v>32</v>
      </c>
      <c r="F53" s="181">
        <f>'Plantas M20'!F51*'A junio'!$I$49</f>
        <v>1546.6</v>
      </c>
      <c r="G53" s="87">
        <f t="shared" ref="G53:G54" si="2">(D53*F53)</f>
        <v>9279.5999999999985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2.75" customHeight="1">
      <c r="A54" s="28"/>
      <c r="B54" s="14" t="s">
        <v>67</v>
      </c>
      <c r="C54" s="84" t="s">
        <v>68</v>
      </c>
      <c r="D54" s="18">
        <v>6</v>
      </c>
      <c r="E54" s="84" t="s">
        <v>32</v>
      </c>
      <c r="F54" s="181">
        <f>'Plantas M20'!F52*'A junio'!$I$49</f>
        <v>1045</v>
      </c>
      <c r="G54" s="87">
        <f t="shared" si="2"/>
        <v>6270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2.75" customHeight="1">
      <c r="A55" s="28"/>
      <c r="B55" s="14" t="s">
        <v>69</v>
      </c>
      <c r="C55" s="90" t="s">
        <v>68</v>
      </c>
      <c r="D55" s="18">
        <v>6</v>
      </c>
      <c r="E55" s="90" t="s">
        <v>32</v>
      </c>
      <c r="F55" s="181">
        <f>'Plantas M20'!F53*'A junio'!$I$49</f>
        <v>1672</v>
      </c>
      <c r="G55" s="87">
        <f>F55*D55</f>
        <v>10032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2.75" customHeight="1">
      <c r="A56" s="28"/>
      <c r="B56" s="14" t="s">
        <v>70</v>
      </c>
      <c r="C56" s="84" t="s">
        <v>71</v>
      </c>
      <c r="D56" s="85">
        <v>1</v>
      </c>
      <c r="E56" s="84" t="s">
        <v>32</v>
      </c>
      <c r="F56" s="181">
        <f>'Plantas M20'!F54*'A junio'!$I$49</f>
        <v>22990</v>
      </c>
      <c r="G56" s="87">
        <f t="shared" ref="G56:G57" si="3">(D56*F56)</f>
        <v>22990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>
      <c r="A57" s="28"/>
      <c r="B57" s="14" t="s">
        <v>72</v>
      </c>
      <c r="C57" s="84" t="s">
        <v>71</v>
      </c>
      <c r="D57" s="85">
        <v>1</v>
      </c>
      <c r="E57" s="84" t="s">
        <v>32</v>
      </c>
      <c r="F57" s="181">
        <f>'Plantas M20'!F55*'A junio'!$I$49</f>
        <v>22990</v>
      </c>
      <c r="G57" s="87">
        <f t="shared" si="3"/>
        <v>22990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>
      <c r="A58" s="28"/>
      <c r="B58" s="91" t="s">
        <v>73</v>
      </c>
      <c r="C58" s="90"/>
      <c r="D58" s="18"/>
      <c r="E58" s="90"/>
      <c r="F58" s="181">
        <f>'Plantas M20'!F56*'A junio'!$I$49</f>
        <v>0</v>
      </c>
      <c r="G58" s="8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>
      <c r="A59" s="28"/>
      <c r="B59" s="92" t="s">
        <v>74</v>
      </c>
      <c r="C59" s="95" t="s">
        <v>75</v>
      </c>
      <c r="D59" s="94">
        <v>0.5</v>
      </c>
      <c r="E59" s="95" t="s">
        <v>32</v>
      </c>
      <c r="F59" s="181">
        <f>'Plantas M20'!F57*'A junio'!$I$49</f>
        <v>20900</v>
      </c>
      <c r="G59" s="96">
        <f t="shared" ref="G59:G61" si="4">F59*D59</f>
        <v>10450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>
      <c r="A60" s="28"/>
      <c r="B60" s="97" t="s">
        <v>76</v>
      </c>
      <c r="C60" s="95" t="s">
        <v>75</v>
      </c>
      <c r="D60" s="94">
        <v>0.5</v>
      </c>
      <c r="E60" s="95" t="s">
        <v>32</v>
      </c>
      <c r="F60" s="181">
        <f>'Plantas M20'!F58*'A junio'!$I$49</f>
        <v>33440</v>
      </c>
      <c r="G60" s="96">
        <f t="shared" si="4"/>
        <v>16720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>
      <c r="A61" s="28"/>
      <c r="B61" s="17" t="s">
        <v>77</v>
      </c>
      <c r="C61" s="95" t="s">
        <v>75</v>
      </c>
      <c r="D61" s="94">
        <v>0.5</v>
      </c>
      <c r="E61" s="95" t="s">
        <v>32</v>
      </c>
      <c r="F61" s="181">
        <f>'Plantas M20'!F59*'A junio'!$I$49</f>
        <v>125399.99999999999</v>
      </c>
      <c r="G61" s="96">
        <f t="shared" si="4"/>
        <v>62699.999999999993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>
      <c r="A62" s="28"/>
      <c r="C62" s="95"/>
      <c r="D62" s="99"/>
      <c r="E62" s="95"/>
      <c r="F62" s="82"/>
      <c r="G62" s="96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3.5" customHeight="1">
      <c r="A63" s="5"/>
      <c r="B63" s="100" t="s">
        <v>78</v>
      </c>
      <c r="C63" s="101"/>
      <c r="D63" s="101"/>
      <c r="E63" s="101"/>
      <c r="F63" s="102"/>
      <c r="G63" s="103">
        <f>SUM(G49:G62)</f>
        <v>2246206.6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" customHeight="1">
      <c r="A64" s="1"/>
      <c r="B64" s="63"/>
      <c r="C64" s="64"/>
      <c r="D64" s="64"/>
      <c r="E64" s="104"/>
      <c r="F64" s="65"/>
      <c r="G64" s="6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" customHeight="1">
      <c r="A65" s="5"/>
      <c r="B65" s="52" t="s">
        <v>79</v>
      </c>
      <c r="C65" s="53"/>
      <c r="D65" s="54"/>
      <c r="E65" s="54"/>
      <c r="F65" s="55"/>
      <c r="G65" s="5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24" customHeight="1">
      <c r="A66" s="5"/>
      <c r="B66" s="66" t="s">
        <v>80</v>
      </c>
      <c r="C66" s="67" t="s">
        <v>57</v>
      </c>
      <c r="D66" s="67" t="s">
        <v>58</v>
      </c>
      <c r="E66" s="66" t="s">
        <v>26</v>
      </c>
      <c r="F66" s="67" t="s">
        <v>27</v>
      </c>
      <c r="G66" s="66" t="s">
        <v>28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>
      <c r="A67" s="28"/>
      <c r="B67" s="39"/>
      <c r="C67" s="84"/>
      <c r="D67" s="87"/>
      <c r="E67" s="38"/>
      <c r="F67" s="105"/>
      <c r="G67" s="87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3.5" customHeight="1">
      <c r="A68" s="5"/>
      <c r="B68" s="106" t="s">
        <v>81</v>
      </c>
      <c r="C68" s="107"/>
      <c r="D68" s="107"/>
      <c r="E68" s="107"/>
      <c r="F68" s="108"/>
      <c r="G68" s="109">
        <f>SUM(G67)</f>
        <v>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" customHeight="1">
      <c r="A69" s="1"/>
      <c r="B69" s="110"/>
      <c r="C69" s="110"/>
      <c r="D69" s="110"/>
      <c r="E69" s="110"/>
      <c r="F69" s="111"/>
      <c r="G69" s="11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" customHeight="1">
      <c r="A70" s="70"/>
      <c r="B70" s="112" t="s">
        <v>82</v>
      </c>
      <c r="C70" s="113"/>
      <c r="D70" s="113"/>
      <c r="E70" s="113"/>
      <c r="F70" s="113"/>
      <c r="G70" s="114">
        <f>G33+G45+G63+G68</f>
        <v>4274206.5999999996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" customHeight="1">
      <c r="A71" s="70"/>
      <c r="B71" s="115" t="s">
        <v>83</v>
      </c>
      <c r="C71" s="116"/>
      <c r="D71" s="116"/>
      <c r="E71" s="116"/>
      <c r="F71" s="116"/>
      <c r="G71" s="117">
        <f>G70*0.05</f>
        <v>213710.33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" customHeight="1">
      <c r="A72" s="70"/>
      <c r="B72" s="118" t="s">
        <v>84</v>
      </c>
      <c r="C72" s="119"/>
      <c r="D72" s="119"/>
      <c r="E72" s="119"/>
      <c r="F72" s="119"/>
      <c r="G72" s="120">
        <f>G71+G70</f>
        <v>4487916.93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" customHeight="1">
      <c r="A73" s="70"/>
      <c r="B73" s="115" t="s">
        <v>85</v>
      </c>
      <c r="C73" s="116"/>
      <c r="D73" s="116"/>
      <c r="E73" s="116"/>
      <c r="F73" s="116"/>
      <c r="G73" s="117">
        <f>G12</f>
        <v>5610000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" customHeight="1">
      <c r="A74" s="70"/>
      <c r="B74" s="121" t="s">
        <v>86</v>
      </c>
      <c r="C74" s="122"/>
      <c r="D74" s="122"/>
      <c r="E74" s="122"/>
      <c r="F74" s="122"/>
      <c r="G74" s="123">
        <f>G73-G72</f>
        <v>1122083.0700000003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" customHeight="1">
      <c r="A75" s="70"/>
      <c r="B75" s="124"/>
      <c r="C75" s="125"/>
      <c r="D75" s="125"/>
      <c r="E75" s="125"/>
      <c r="F75" s="125"/>
      <c r="G75" s="12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 thickBot="1">
      <c r="A76" s="70"/>
      <c r="B76" s="127"/>
      <c r="C76" s="125"/>
      <c r="D76" s="125"/>
      <c r="E76" s="125"/>
      <c r="F76" s="125"/>
      <c r="G76" s="126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" customHeight="1">
      <c r="A77" s="70"/>
      <c r="B77" s="128" t="s">
        <v>87</v>
      </c>
      <c r="C77" s="129"/>
      <c r="D77" s="129"/>
      <c r="E77" s="129"/>
      <c r="F77" s="130"/>
      <c r="G77" s="126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" customHeight="1">
      <c r="A78" s="70"/>
      <c r="B78" s="134" t="s">
        <v>88</v>
      </c>
      <c r="C78" s="132"/>
      <c r="D78" s="132"/>
      <c r="E78" s="132"/>
      <c r="F78" s="133"/>
      <c r="G78" s="126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" customHeight="1">
      <c r="A79" s="70"/>
      <c r="B79" s="134" t="s">
        <v>89</v>
      </c>
      <c r="C79" s="132"/>
      <c r="D79" s="132"/>
      <c r="E79" s="132"/>
      <c r="F79" s="133"/>
      <c r="G79" s="126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" customHeight="1">
      <c r="A80" s="70"/>
      <c r="B80" s="134" t="s">
        <v>90</v>
      </c>
      <c r="C80" s="132"/>
      <c r="D80" s="132"/>
      <c r="E80" s="132"/>
      <c r="F80" s="133"/>
      <c r="G80" s="126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" customHeight="1">
      <c r="A81" s="70"/>
      <c r="B81" s="134" t="s">
        <v>91</v>
      </c>
      <c r="C81" s="132"/>
      <c r="D81" s="132"/>
      <c r="E81" s="132"/>
      <c r="F81" s="133"/>
      <c r="G81" s="126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" customHeight="1">
      <c r="A82" s="70"/>
      <c r="B82" s="134"/>
      <c r="C82" s="132"/>
      <c r="D82" s="132"/>
      <c r="E82" s="132"/>
      <c r="F82" s="133"/>
      <c r="G82" s="126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 thickBot="1">
      <c r="A83" s="70"/>
      <c r="B83" s="135"/>
      <c r="C83" s="136"/>
      <c r="D83" s="136"/>
      <c r="E83" s="136"/>
      <c r="F83" s="137"/>
      <c r="G83" s="126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>
      <c r="A84" s="70"/>
      <c r="B84" s="138"/>
      <c r="C84" s="132"/>
      <c r="D84" s="132"/>
      <c r="E84" s="132"/>
      <c r="F84" s="132"/>
      <c r="G84" s="126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" customHeight="1" thickBot="1">
      <c r="A85" s="70"/>
      <c r="B85" s="186" t="s">
        <v>92</v>
      </c>
      <c r="C85" s="187"/>
      <c r="D85" s="139"/>
      <c r="E85" s="140"/>
      <c r="F85" s="140"/>
      <c r="G85" s="126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" customHeight="1">
      <c r="A86" s="70"/>
      <c r="B86" s="141" t="s">
        <v>80</v>
      </c>
      <c r="C86" s="142" t="s">
        <v>93</v>
      </c>
      <c r="D86" s="143" t="s">
        <v>94</v>
      </c>
      <c r="E86" s="140"/>
      <c r="F86" s="140"/>
      <c r="G86" s="126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" customHeight="1">
      <c r="A87" s="70"/>
      <c r="B87" s="144" t="s">
        <v>95</v>
      </c>
      <c r="C87" s="145">
        <f>G33</f>
        <v>2028000</v>
      </c>
      <c r="D87" s="146">
        <f>(C87/C93)</f>
        <v>0.45188002176323711</v>
      </c>
      <c r="E87" s="140"/>
      <c r="F87" s="140"/>
      <c r="G87" s="126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" customHeight="1">
      <c r="A88" s="70"/>
      <c r="B88" s="144" t="s">
        <v>96</v>
      </c>
      <c r="C88" s="147">
        <v>0</v>
      </c>
      <c r="D88" s="146">
        <v>0</v>
      </c>
      <c r="E88" s="140"/>
      <c r="F88" s="140"/>
      <c r="G88" s="126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" customHeight="1">
      <c r="A89" s="70"/>
      <c r="B89" s="144" t="s">
        <v>97</v>
      </c>
      <c r="C89" s="145"/>
      <c r="D89" s="146">
        <f>(C89/C93)</f>
        <v>0</v>
      </c>
      <c r="E89" s="140"/>
      <c r="F89" s="140"/>
      <c r="G89" s="126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" customHeight="1">
      <c r="A90" s="70"/>
      <c r="B90" s="144" t="s">
        <v>56</v>
      </c>
      <c r="C90" s="145">
        <f>G63</f>
        <v>2246206.6</v>
      </c>
      <c r="D90" s="146">
        <f>(C90/C93)</f>
        <v>0.50050093061771539</v>
      </c>
      <c r="E90" s="140"/>
      <c r="F90" s="140"/>
      <c r="G90" s="126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" customHeight="1">
      <c r="A91" s="70"/>
      <c r="B91" s="144" t="s">
        <v>98</v>
      </c>
      <c r="C91" s="148">
        <v>0</v>
      </c>
      <c r="D91" s="146">
        <f>(C91/C93)</f>
        <v>0</v>
      </c>
      <c r="E91" s="149"/>
      <c r="F91" s="149"/>
      <c r="G91" s="126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" customHeight="1">
      <c r="A92" s="70"/>
      <c r="B92" s="144" t="s">
        <v>99</v>
      </c>
      <c r="C92" s="148">
        <f>G71</f>
        <v>213710.33</v>
      </c>
      <c r="D92" s="146">
        <f>(C92/C93)</f>
        <v>4.7619047619047616E-2</v>
      </c>
      <c r="E92" s="149"/>
      <c r="F92" s="149"/>
      <c r="G92" s="126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 thickBot="1">
      <c r="A93" s="70"/>
      <c r="B93" s="160" t="s">
        <v>100</v>
      </c>
      <c r="C93" s="161">
        <f t="shared" ref="C93:D93" si="5">SUM(C87:C92)</f>
        <v>4487916.93</v>
      </c>
      <c r="D93" s="152">
        <f t="shared" si="5"/>
        <v>1.0000000000000002</v>
      </c>
      <c r="E93" s="149"/>
      <c r="F93" s="149"/>
      <c r="G93" s="126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" customHeight="1">
      <c r="A94" s="70"/>
      <c r="B94" s="127"/>
      <c r="C94" s="125"/>
      <c r="D94" s="125"/>
      <c r="E94" s="125"/>
      <c r="F94" s="125"/>
      <c r="G94" s="126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>
      <c r="A95" s="70"/>
      <c r="B95" s="153"/>
      <c r="C95" s="125"/>
      <c r="D95" s="125"/>
      <c r="E95" s="125"/>
      <c r="F95" s="125"/>
      <c r="G95" s="126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" customHeight="1">
      <c r="A96" s="70"/>
      <c r="C96" s="132"/>
      <c r="D96" s="132"/>
      <c r="E96" s="132"/>
      <c r="F96" s="132"/>
      <c r="G96" s="13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1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1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1.25" customHeight="1" thickBot="1">
      <c r="A99" s="2"/>
      <c r="B99" s="154"/>
      <c r="C99" s="155" t="s">
        <v>101</v>
      </c>
      <c r="D99" s="156" t="s">
        <v>102</v>
      </c>
      <c r="E99" s="157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1.25" customHeight="1">
      <c r="A100" s="2"/>
      <c r="B100" s="141" t="s">
        <v>103</v>
      </c>
      <c r="C100" s="158">
        <f>+D100*0.8</f>
        <v>1920</v>
      </c>
      <c r="D100" s="158">
        <v>2400</v>
      </c>
      <c r="E100" s="159">
        <f>+D100*1.2</f>
        <v>2880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1.25" customHeight="1" thickBot="1">
      <c r="A101" s="2"/>
      <c r="B101" s="160" t="s">
        <v>132</v>
      </c>
      <c r="C101" s="161">
        <f>+C93/C100</f>
        <v>2337.456734375</v>
      </c>
      <c r="D101" s="161">
        <f>+C93/D100</f>
        <v>1869.9653874999999</v>
      </c>
      <c r="E101" s="162">
        <f>+C93/E100</f>
        <v>1558.3044895833332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1.25" customHeight="1">
      <c r="A103" s="2"/>
      <c r="B103" s="163" t="s">
        <v>104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1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1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1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1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1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1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1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1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/>
    <row r="298" spans="1:19" ht="15.75" customHeight="1"/>
    <row r="299" spans="1:19" ht="15.75" customHeight="1"/>
    <row r="300" spans="1:19" ht="15.75" customHeight="1"/>
    <row r="301" spans="1:19" ht="15.75" customHeight="1"/>
    <row r="302" spans="1:19" ht="15.75" customHeight="1"/>
    <row r="303" spans="1:19" ht="15.75" customHeight="1"/>
    <row r="304" spans="1:19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8">
    <mergeCell ref="B17:G17"/>
    <mergeCell ref="B85:C85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4B315C-6AA8-49D6-A5E9-3FF104AB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B7BE60-1E1C-4C95-86F0-631A556E7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14025A-E888-433B-9462-7FFBDBDF7EA8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c5dbce2d-49dc-4afe-a5b0-d7fb7a901161"/>
    <ds:schemaRef ds:uri="1030f0af-99cb-42f1-88fc-acec73331192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Plantas M20</vt:lpstr>
      <vt:lpstr>Hoja 1</vt:lpstr>
      <vt:lpstr>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Olguita</dc:creator>
  <cp:lastModifiedBy>Juan Carlos Campos Olivares</cp:lastModifiedBy>
  <dcterms:created xsi:type="dcterms:W3CDTF">2021-02-23T18:10:54Z</dcterms:created>
  <dcterms:modified xsi:type="dcterms:W3CDTF">2022-07-21T20:42:32Z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