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Quillota/"/>
    </mc:Choice>
  </mc:AlternateContent>
  <xr:revisionPtr revIDLastSave="3" documentId="11_C4E850039CA93F3A0062CEED4846779266ADF19D" xr6:coauthVersionLast="47" xr6:coauthVersionMax="47" xr10:uidLastSave="{54F19064-220B-4572-A03D-7713E68C46B7}"/>
  <bookViews>
    <workbookView xWindow="-120" yWindow="-120" windowWidth="20730" windowHeight="11040" xr2:uid="{00000000-000D-0000-FFFF-FFFF00000000}"/>
  </bookViews>
  <sheets>
    <sheet name="Plantas 16 x 17" sheetId="1" r:id="rId1"/>
    <sheet name="Hoja 1" sheetId="2" r:id="rId2"/>
    <sheet name="A jun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3" l="1"/>
  <c r="F50" i="3"/>
  <c r="F51" i="3"/>
  <c r="F53" i="3"/>
  <c r="F55" i="3"/>
  <c r="F56" i="3"/>
  <c r="G56" i="3" s="1"/>
  <c r="F57" i="3"/>
  <c r="F59" i="3"/>
  <c r="G59" i="3" s="1"/>
  <c r="F60" i="3"/>
  <c r="G60" i="3" s="1"/>
  <c r="F61" i="3"/>
  <c r="F48" i="3"/>
  <c r="E96" i="3"/>
  <c r="C96" i="3"/>
  <c r="G67" i="3"/>
  <c r="G55" i="3"/>
  <c r="G53" i="3"/>
  <c r="D49" i="3"/>
  <c r="D50" i="3" s="1"/>
  <c r="G50" i="3" s="1"/>
  <c r="D48" i="3"/>
  <c r="G44" i="3"/>
  <c r="F22" i="3"/>
  <c r="F23" i="3" s="1"/>
  <c r="G21" i="3"/>
  <c r="G12" i="3"/>
  <c r="G72" i="3" s="1"/>
  <c r="G48" i="3" l="1"/>
  <c r="F24" i="3"/>
  <c r="G23" i="3"/>
  <c r="G22" i="3"/>
  <c r="G49" i="3"/>
  <c r="F56" i="1"/>
  <c r="F58" i="3" s="1"/>
  <c r="G58" i="3" s="1"/>
  <c r="F52" i="1"/>
  <c r="F54" i="3" s="1"/>
  <c r="G54" i="3" s="1"/>
  <c r="F50" i="1"/>
  <c r="F52" i="3" s="1"/>
  <c r="G52" i="3" s="1"/>
  <c r="G62" i="3" l="1"/>
  <c r="C89" i="3" s="1"/>
  <c r="F25" i="3"/>
  <c r="G24" i="3"/>
  <c r="E94" i="1"/>
  <c r="C94" i="1"/>
  <c r="C44" i="2"/>
  <c r="C45" i="2" s="1"/>
  <c r="B30" i="2"/>
  <c r="B31" i="2" s="1"/>
  <c r="E21" i="2"/>
  <c r="D20" i="2"/>
  <c r="E20" i="2" s="1"/>
  <c r="E19" i="2"/>
  <c r="B13" i="2"/>
  <c r="G65" i="1"/>
  <c r="G58" i="1"/>
  <c r="G57" i="1"/>
  <c r="G56" i="1"/>
  <c r="G54" i="1"/>
  <c r="G53" i="1"/>
  <c r="G52" i="1"/>
  <c r="G51" i="1"/>
  <c r="G50" i="1"/>
  <c r="D47" i="1"/>
  <c r="D48" i="1" s="1"/>
  <c r="G48" i="1" s="1"/>
  <c r="D46" i="1"/>
  <c r="G46" i="1" s="1"/>
  <c r="G42" i="1"/>
  <c r="F22" i="1"/>
  <c r="F23" i="1" s="1"/>
  <c r="G21" i="1"/>
  <c r="G12" i="1"/>
  <c r="G70" i="1" s="1"/>
  <c r="F26" i="3" l="1"/>
  <c r="G25" i="3"/>
  <c r="G47" i="1"/>
  <c r="G60" i="1" s="1"/>
  <c r="C87" i="1" s="1"/>
  <c r="G22" i="1"/>
  <c r="F24" i="1"/>
  <c r="G23" i="1"/>
  <c r="E22" i="2"/>
  <c r="G26" i="3" l="1"/>
  <c r="F27" i="3"/>
  <c r="F25" i="1"/>
  <c r="G24" i="1"/>
  <c r="F28" i="3" l="1"/>
  <c r="G27" i="3"/>
  <c r="F26" i="1"/>
  <c r="G25" i="1"/>
  <c r="F29" i="3" l="1"/>
  <c r="G28" i="3"/>
  <c r="F27" i="1"/>
  <c r="G26" i="1"/>
  <c r="F30" i="3" l="1"/>
  <c r="G29" i="3"/>
  <c r="F28" i="1"/>
  <c r="G27" i="1"/>
  <c r="F31" i="3" l="1"/>
  <c r="G31" i="3" s="1"/>
  <c r="G30" i="3"/>
  <c r="F29" i="1"/>
  <c r="G28" i="1"/>
  <c r="G32" i="3" l="1"/>
  <c r="G69" i="3" s="1"/>
  <c r="G70" i="3" s="1"/>
  <c r="F30" i="1"/>
  <c r="G29" i="1"/>
  <c r="C86" i="3" l="1"/>
  <c r="C91" i="3"/>
  <c r="G71" i="3"/>
  <c r="F31" i="1"/>
  <c r="G31" i="1" s="1"/>
  <c r="G30" i="1"/>
  <c r="E97" i="3" l="1"/>
  <c r="D97" i="3"/>
  <c r="C97" i="3"/>
  <c r="G73" i="3"/>
  <c r="C92" i="3"/>
  <c r="D91" i="3" s="1"/>
  <c r="G32" i="1"/>
  <c r="D90" i="3" l="1"/>
  <c r="D88" i="3"/>
  <c r="D89" i="3"/>
  <c r="D86" i="3"/>
  <c r="G67" i="1"/>
  <c r="G68" i="1" s="1"/>
  <c r="C84" i="1"/>
  <c r="D92" i="3" l="1"/>
  <c r="C89" i="1"/>
  <c r="G69" i="1"/>
  <c r="E95" i="1" l="1"/>
  <c r="D95" i="1"/>
  <c r="C95" i="1"/>
  <c r="G71" i="1"/>
  <c r="C90" i="1"/>
  <c r="D86" i="1" l="1"/>
  <c r="D88" i="1"/>
  <c r="D87" i="1"/>
  <c r="D84" i="1"/>
  <c r="D89" i="1"/>
  <c r="D90" i="1" l="1"/>
</calcChain>
</file>

<file path=xl/sharedStrings.xml><?xml version="1.0" encoding="utf-8"?>
<sst xmlns="http://schemas.openxmlformats.org/spreadsheetml/2006/main" count="404" uniqueCount="136">
  <si>
    <t>RUBRO O CULTIVO</t>
  </si>
  <si>
    <t>VIVERO</t>
  </si>
  <si>
    <t>RENDIMIENTO 210 m2 (1 inv,)</t>
  </si>
  <si>
    <t>VARIEDAD</t>
  </si>
  <si>
    <t>PLANTAS ORNAMENTALES MACETA 16 X 17</t>
  </si>
  <si>
    <t>FECHA ESTIMADA  PRECIO VENTA</t>
  </si>
  <si>
    <t>todo el año</t>
  </si>
  <si>
    <t>NIVEL TECNOLÓGICO</t>
  </si>
  <si>
    <t>Medio</t>
  </si>
  <si>
    <t>PRECIO ESPERADO ($/un)</t>
  </si>
  <si>
    <t>REGIÓN</t>
  </si>
  <si>
    <t>Valparaíso</t>
  </si>
  <si>
    <t>INGRESO ESPERADO, con IVA ($)</t>
  </si>
  <si>
    <t>AGENCIA DE ÁREA</t>
  </si>
  <si>
    <t>Quillota</t>
  </si>
  <si>
    <t>DESTINO PRODUCCION</t>
  </si>
  <si>
    <t>comerrciantes mayorista, otros viveros .</t>
  </si>
  <si>
    <t>COMUNA/LOCALIDAD</t>
  </si>
  <si>
    <t>La Cruz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</si>
  <si>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</si>
  <si>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</si>
  <si>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</si>
  <si>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</si>
  <si>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</si>
  <si>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</si>
  <si>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</si>
  <si>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</si>
  <si>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</si>
  <si>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</si>
  <si>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</si>
  <si>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</si>
  <si>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</si>
  <si>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</si>
  <si>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</si>
  <si>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Vaporización</t>
  </si>
  <si>
    <t>Acarreo y acomodo de bolsas</t>
  </si>
  <si>
    <t>12</t>
  </si>
  <si>
    <t>Transplante</t>
  </si>
  <si>
    <t>Riego y fertirrigación</t>
  </si>
  <si>
    <t>18</t>
  </si>
  <si>
    <t>Aplicación de pesticidas</t>
  </si>
  <si>
    <t>2</t>
  </si>
  <si>
    <t>Control de maleza</t>
  </si>
  <si>
    <t>3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</si>
  <si>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</si>
  <si>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</si>
  <si>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</si>
  <si>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</si>
  <si>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</si>
  <si>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Subtotal Jornadas Hombre</t>
  </si>
  <si>
    <t>JORNADAS ANIMAL</t>
  </si>
  <si>
    <t>N.A.</t>
  </si>
  <si>
    <t>Subtotal Jornadas Animal</t>
  </si>
  <si>
    <t>MAQUINARIA</t>
  </si>
  <si>
    <t>N/A</t>
  </si>
  <si>
    <t>Subtotal Costo Maquinaria</t>
  </si>
  <si>
    <t>INSUMOS</t>
  </si>
  <si>
    <t>Insumos</t>
  </si>
  <si>
    <t>Unidad (Kg/l/u)</t>
  </si>
  <si>
    <t>Cantidad (Kg/l/u)</t>
  </si>
  <si>
    <t>Sustrato</t>
  </si>
  <si>
    <t>m3</t>
  </si>
  <si>
    <t>Plantin</t>
  </si>
  <si>
    <t>un</t>
  </si>
  <si>
    <t>Bolsas de 16 x 17</t>
  </si>
  <si>
    <t>kg</t>
  </si>
  <si>
    <t>Fertilizantes</t>
  </si>
  <si>
    <t>Ultrasol multiproposito</t>
  </si>
  <si>
    <t>Kg</t>
  </si>
  <si>
    <t>Novate 21</t>
  </si>
  <si>
    <t>Nitrato de potisio</t>
  </si>
  <si>
    <t>Extrato algas</t>
  </si>
  <si>
    <t>Lt.</t>
  </si>
  <si>
    <t>Terrasorb foliar</t>
  </si>
  <si>
    <t>Pesticidas</t>
  </si>
  <si>
    <t>Previcur</t>
  </si>
  <si>
    <t>250 cc</t>
  </si>
  <si>
    <t>Engeo</t>
  </si>
  <si>
    <t>Apoache</t>
  </si>
  <si>
    <t>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</si>
  <si>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</si>
  <si>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</si>
  <si>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</si>
  <si>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</si>
  <si>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</si>
  <si>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</si>
  <si>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</si>
  <si>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</si>
  <si>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</si>
  <si>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Calibri"/>
      </rPr>
      <t>Notas</t>
    </r>
    <r>
      <rPr>
        <b/>
        <sz val="7"/>
        <color rgb="FF000000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</si>
  <si>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</si>
  <si>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</si>
  <si>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</si>
  <si>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</si>
  <si>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</si>
  <si>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</si>
  <si>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</si>
  <si>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</si>
  <si>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</si>
  <si>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</si>
  <si>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</si>
  <si>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</si>
  <si>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</si>
  <si>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</si>
  <si>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plantas</t>
  </si>
  <si>
    <t>Rendimiento (plantas x 1 inv /año)</t>
  </si>
  <si>
    <t>Costo unitario ($/bolsa)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</si>
  <si>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</si>
  <si>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</si>
  <si>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</si>
  <si>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</si>
  <si>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</si>
  <si>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</si>
  <si>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</si>
  <si>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</si>
  <si>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</si>
  <si>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</si>
  <si>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</si>
  <si>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</si>
  <si>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</si>
  <si>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</si>
  <si>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</si>
  <si>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</si>
  <si>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</si>
  <si>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</si>
  <si>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</si>
  <si>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</si>
  <si>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</si>
  <si>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</si>
  <si>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</si>
  <si>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</si>
  <si>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</si>
  <si>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</si>
  <si>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>Total JH</t>
  </si>
  <si>
    <t>COSTOS DIRECTOS DE PRODUCCIÓN POR 210 m2 (INCLUYE IVA)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</si>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</sst>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d/m/yyyy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6"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11"/>
      <name val="Calibri"/>
    </font>
    <font>
      <sz val="8"/>
      <color rgb="FF000000"/>
      <name val="Arial Narrow"/>
    </font>
    <font>
      <sz val="9"/>
      <color rgb="FF000000"/>
      <name val="Arial Narrow"/>
    </font>
    <font>
      <b/>
      <i/>
      <sz val="9"/>
      <color rgb="FFFFFFFF"/>
      <name val="Calibri"/>
    </font>
    <font>
      <sz val="8"/>
      <color rgb="FFFFFFFF"/>
      <name val="Arial Narrow"/>
    </font>
    <font>
      <b/>
      <sz val="8"/>
      <color rgb="FF000000"/>
      <name val="Arial Narrow"/>
    </font>
    <font>
      <sz val="9"/>
      <color rgb="FFFFFFFF"/>
      <name val="Arial Narrow"/>
    </font>
    <font>
      <b/>
      <sz val="7"/>
      <color rgb="FFFFFFFF"/>
      <name val="Calibri"/>
    </font>
    <font>
      <b/>
      <sz val="7"/>
      <color rgb="FF000000"/>
      <name val="Calibri"/>
    </font>
    <font>
      <sz val="7"/>
      <color rgb="FF000000"/>
      <name val="Calibri"/>
    </font>
    <font>
      <b/>
      <sz val="7"/>
      <color rgb="FFFEFEFE"/>
      <name val="Calibri"/>
    </font>
    <font>
      <sz val="8"/>
      <color rgb="FFFFFFFF"/>
      <name val="Calibri"/>
    </font>
    <font>
      <b/>
      <sz val="9"/>
      <color rgb="FF000000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</font>
    <font>
      <sz val="11"/>
      <color theme="1"/>
      <name val="Helvetica Neue"/>
    </font>
    <font>
      <b/>
      <sz val="8"/>
      <color theme="1"/>
      <name val="Helvetica Neue"/>
    </font>
    <font>
      <b/>
      <u/>
      <sz val="7"/>
      <color rgb="FF000000"/>
      <name val="Calibri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388194"/>
        <bgColor rgb="FF388194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/>
    <xf numFmtId="42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wrapText="1"/>
    </xf>
    <xf numFmtId="165" fontId="2" fillId="2" borderId="11" xfId="0" applyNumberFormat="1" applyFont="1" applyFill="1" applyBorder="1"/>
    <xf numFmtId="0" fontId="2" fillId="2" borderId="3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/>
    <xf numFmtId="49" fontId="1" fillId="4" borderId="16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center" wrapText="1"/>
    </xf>
    <xf numFmtId="49" fontId="5" fillId="2" borderId="18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right" wrapText="1"/>
    </xf>
    <xf numFmtId="3" fontId="5" fillId="2" borderId="18" xfId="0" applyNumberFormat="1" applyFont="1" applyFill="1" applyBorder="1" applyAlignment="1">
      <alignment horizontal="right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5" xfId="0" applyNumberFormat="1" applyFont="1" applyFill="1" applyBorder="1"/>
    <xf numFmtId="49" fontId="1" fillId="4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21" xfId="0" applyFont="1" applyFill="1" applyBorder="1"/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3" borderId="16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0" fillId="2" borderId="23" xfId="0" applyFont="1" applyFill="1" applyBorder="1"/>
    <xf numFmtId="49" fontId="8" fillId="3" borderId="24" xfId="0" applyNumberFormat="1" applyFont="1" applyFill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/>
    <xf numFmtId="0" fontId="5" fillId="2" borderId="6" xfId="0" applyFont="1" applyFill="1" applyBorder="1" applyAlignment="1">
      <alignment horizontal="center"/>
    </xf>
    <xf numFmtId="49" fontId="9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/>
    </xf>
    <xf numFmtId="49" fontId="5" fillId="2" borderId="25" xfId="0" applyNumberFormat="1" applyFont="1" applyFill="1" applyBorder="1"/>
    <xf numFmtId="49" fontId="5" fillId="2" borderId="25" xfId="0" applyNumberFormat="1" applyFont="1" applyFill="1" applyBorder="1" applyAlignment="1">
      <alignment horizontal="center"/>
    </xf>
    <xf numFmtId="0" fontId="5" fillId="2" borderId="25" xfId="0" applyFont="1" applyFill="1" applyBorder="1"/>
    <xf numFmtId="3" fontId="5" fillId="2" borderId="25" xfId="0" applyNumberFormat="1" applyFont="1" applyFill="1" applyBorder="1"/>
    <xf numFmtId="49" fontId="5" fillId="2" borderId="26" xfId="0" applyNumberFormat="1" applyFont="1" applyFill="1" applyBorder="1"/>
    <xf numFmtId="49" fontId="10" fillId="3" borderId="19" xfId="0" applyNumberFormat="1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3" fontId="10" fillId="3" borderId="19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center"/>
    </xf>
    <xf numFmtId="166" fontId="5" fillId="2" borderId="6" xfId="0" applyNumberFormat="1" applyFont="1" applyFill="1" applyBorder="1"/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10" fillId="3" borderId="27" xfId="0" applyNumberFormat="1" applyFont="1" applyFill="1" applyBorder="1" applyAlignment="1">
      <alignment vertical="center"/>
    </xf>
    <xf numFmtId="0" fontId="2" fillId="2" borderId="28" xfId="0" applyFont="1" applyFill="1" applyBorder="1"/>
    <xf numFmtId="3" fontId="2" fillId="2" borderId="28" xfId="0" applyNumberFormat="1" applyFont="1" applyFill="1" applyBorder="1"/>
    <xf numFmtId="49" fontId="1" fillId="4" borderId="29" xfId="0" applyNumberFormat="1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167" fontId="1" fillId="4" borderId="30" xfId="0" applyNumberFormat="1" applyFont="1" applyFill="1" applyBorder="1" applyAlignment="1">
      <alignment vertical="center"/>
    </xf>
    <xf numFmtId="49" fontId="1" fillId="3" borderId="31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7" fontId="1" fillId="3" borderId="5" xfId="0" applyNumberFormat="1" applyFont="1" applyFill="1" applyBorder="1" applyAlignment="1">
      <alignment vertical="center"/>
    </xf>
    <xf numFmtId="49" fontId="1" fillId="4" borderId="31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167" fontId="1" fillId="4" borderId="5" xfId="0" applyNumberFormat="1" applyFont="1" applyFill="1" applyBorder="1" applyAlignment="1">
      <alignment vertical="center"/>
    </xf>
    <xf numFmtId="49" fontId="1" fillId="4" borderId="32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167" fontId="1" fillId="5" borderId="33" xfId="0" applyNumberFormat="1" applyFont="1" applyFill="1" applyBorder="1" applyAlignment="1">
      <alignment vertical="center"/>
    </xf>
    <xf numFmtId="49" fontId="0" fillId="2" borderId="34" xfId="0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67" fontId="1" fillId="2" borderId="34" xfId="0" applyNumberFormat="1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3" fillId="2" borderId="36" xfId="0" applyFont="1" applyFill="1" applyBorder="1"/>
    <xf numFmtId="0" fontId="13" fillId="2" borderId="37" xfId="0" applyFont="1" applyFill="1" applyBorder="1"/>
    <xf numFmtId="49" fontId="13" fillId="2" borderId="38" xfId="0" applyNumberFormat="1" applyFont="1" applyFill="1" applyBorder="1" applyAlignment="1">
      <alignment vertical="center"/>
    </xf>
    <xf numFmtId="0" fontId="13" fillId="2" borderId="34" xfId="0" applyFont="1" applyFill="1" applyBorder="1"/>
    <xf numFmtId="0" fontId="13" fillId="2" borderId="39" xfId="0" applyFont="1" applyFill="1" applyBorder="1"/>
    <xf numFmtId="49" fontId="13" fillId="2" borderId="3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/>
    <xf numFmtId="0" fontId="13" fillId="2" borderId="42" xfId="0" applyFont="1" applyFill="1" applyBorder="1"/>
    <xf numFmtId="0" fontId="13" fillId="2" borderId="34" xfId="0" applyFont="1" applyFill="1" applyBorder="1" applyAlignment="1">
      <alignment vertical="center"/>
    </xf>
    <xf numFmtId="0" fontId="13" fillId="6" borderId="42" xfId="0" applyFont="1" applyFill="1" applyBorder="1"/>
    <xf numFmtId="0" fontId="13" fillId="7" borderId="34" xfId="0" applyFont="1" applyFill="1" applyBorder="1"/>
    <xf numFmtId="49" fontId="12" fillId="8" borderId="45" xfId="0" applyNumberFormat="1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vertical="center"/>
    </xf>
    <xf numFmtId="49" fontId="13" fillId="8" borderId="47" xfId="0" applyNumberFormat="1" applyFont="1" applyFill="1" applyBorder="1"/>
    <xf numFmtId="49" fontId="12" fillId="2" borderId="48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3" fillId="2" borderId="49" xfId="0" applyNumberFormat="1" applyFont="1" applyFill="1" applyBorder="1"/>
    <xf numFmtId="0" fontId="12" fillId="2" borderId="6" xfId="0" applyFont="1" applyFill="1" applyBorder="1" applyAlignment="1">
      <alignment vertical="center"/>
    </xf>
    <xf numFmtId="168" fontId="12" fillId="2" borderId="6" xfId="0" applyNumberFormat="1" applyFont="1" applyFill="1" applyBorder="1" applyAlignment="1">
      <alignment vertical="center"/>
    </xf>
    <xf numFmtId="0" fontId="11" fillId="7" borderId="34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8" fontId="12" fillId="8" borderId="51" xfId="0" applyNumberFormat="1" applyFont="1" applyFill="1" applyBorder="1" applyAlignment="1">
      <alignment vertical="center"/>
    </xf>
    <xf numFmtId="9" fontId="12" fillId="8" borderId="52" xfId="0" applyNumberFormat="1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0" fillId="2" borderId="53" xfId="0" applyFont="1" applyFill="1" applyBorder="1"/>
    <xf numFmtId="0" fontId="11" fillId="6" borderId="38" xfId="0" applyFont="1" applyFill="1" applyBorder="1" applyAlignment="1">
      <alignment vertical="center"/>
    </xf>
    <xf numFmtId="49" fontId="14" fillId="6" borderId="34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7" borderId="38" xfId="0" applyFont="1" applyFill="1" applyBorder="1" applyAlignment="1">
      <alignment vertical="center"/>
    </xf>
    <xf numFmtId="0" fontId="12" fillId="7" borderId="34" xfId="0" applyFont="1" applyFill="1" applyBorder="1" applyAlignment="1">
      <alignment vertical="center"/>
    </xf>
    <xf numFmtId="167" fontId="16" fillId="2" borderId="34" xfId="0" applyNumberFormat="1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8" fontId="12" fillId="8" borderId="52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7" fillId="0" borderId="0" xfId="0" applyFont="1" applyAlignment="1"/>
    <xf numFmtId="0" fontId="18" fillId="0" borderId="0" xfId="0" applyFont="1"/>
    <xf numFmtId="0" fontId="19" fillId="0" borderId="0" xfId="0" applyFont="1"/>
    <xf numFmtId="0" fontId="19" fillId="0" borderId="0" xfId="0" applyFont="1" applyAlignment="1"/>
    <xf numFmtId="1" fontId="20" fillId="0" borderId="0" xfId="0" applyNumberFormat="1" applyFont="1"/>
    <xf numFmtId="0" fontId="17" fillId="0" borderId="0" xfId="0" applyFont="1"/>
    <xf numFmtId="0" fontId="21" fillId="0" borderId="0" xfId="0" applyFont="1"/>
    <xf numFmtId="0" fontId="19" fillId="0" borderId="0" xfId="0" applyFont="1" applyAlignment="1">
      <alignment horizontal="center" vertical="center" wrapText="1"/>
    </xf>
    <xf numFmtId="9" fontId="19" fillId="0" borderId="0" xfId="0" applyNumberFormat="1" applyFont="1"/>
    <xf numFmtId="0" fontId="22" fillId="0" borderId="0" xfId="0" applyFont="1" applyAlignment="1"/>
    <xf numFmtId="0" fontId="5" fillId="2" borderId="18" xfId="0" applyFont="1" applyFill="1" applyBorder="1" applyAlignment="1">
      <alignment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19" fillId="0" borderId="0" xfId="0" applyNumberFormat="1" applyFont="1"/>
    <xf numFmtId="42" fontId="12" fillId="8" borderId="46" xfId="1" applyFont="1" applyFill="1" applyBorder="1" applyAlignment="1">
      <alignment vertical="center"/>
    </xf>
    <xf numFmtId="42" fontId="12" fillId="8" borderId="47" xfId="1" applyFont="1" applyFill="1" applyBorder="1" applyAlignment="1">
      <alignment vertical="center"/>
    </xf>
    <xf numFmtId="0" fontId="0" fillId="0" borderId="0" xfId="0" applyFont="1" applyAlignment="1"/>
    <xf numFmtId="41" fontId="5" fillId="2" borderId="6" xfId="2" applyFont="1" applyFill="1" applyBorder="1" applyAlignment="1">
      <alignment horizontal="right" vertical="center" wrapText="1"/>
    </xf>
    <xf numFmtId="49" fontId="5" fillId="2" borderId="8" xfId="0" applyNumberFormat="1" applyFont="1" applyFill="1" applyBorder="1"/>
    <xf numFmtId="0" fontId="4" fillId="0" borderId="9" xfId="0" applyFont="1" applyBorder="1"/>
    <xf numFmtId="49" fontId="7" fillId="3" borderId="8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49" fontId="14" fillId="6" borderId="43" xfId="0" applyNumberFormat="1" applyFont="1" applyFill="1" applyBorder="1" applyAlignment="1">
      <alignment vertical="center"/>
    </xf>
    <xf numFmtId="0" fontId="4" fillId="0" borderId="44" xfId="0" applyFont="1" applyBorder="1"/>
    <xf numFmtId="49" fontId="3" fillId="3" borderId="8" xfId="0" applyNumberFormat="1" applyFont="1" applyFill="1" applyBorder="1" applyAlignment="1">
      <alignment wrapText="1"/>
    </xf>
    <xf numFmtId="49" fontId="5" fillId="2" borderId="8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0" xfId="0" applyFont="1" applyAlignment="1"/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0500"/>
          <a:ext cx="5581650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showGridLines="0" tabSelected="1" topLeftCell="B79" zoomScale="110" zoomScaleNormal="110" workbookViewId="0">
      <selection activeCell="G42" sqref="G42:G43"/>
    </sheetView>
  </sheetViews>
  <sheetFormatPr baseColWidth="10" defaultColWidth="14.42578125" defaultRowHeight="15" customHeight="1"/>
  <cols>
    <col min="1" max="1" width="4.42578125" customWidth="1"/>
    <col min="2" max="2" width="22.8554687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2.42578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7" t="s">
        <v>1</v>
      </c>
      <c r="D9" s="8"/>
      <c r="E9" s="177" t="s">
        <v>2</v>
      </c>
      <c r="F9" s="172"/>
      <c r="G9" s="9">
        <v>36000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"/>
      <c r="B10" s="10" t="s">
        <v>3</v>
      </c>
      <c r="C10" s="11" t="s">
        <v>4</v>
      </c>
      <c r="D10" s="12"/>
      <c r="E10" s="178" t="s">
        <v>5</v>
      </c>
      <c r="F10" s="172"/>
      <c r="G10" s="13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10" t="s">
        <v>7</v>
      </c>
      <c r="C11" s="14" t="s">
        <v>8</v>
      </c>
      <c r="D11" s="12"/>
      <c r="E11" s="179" t="s">
        <v>9</v>
      </c>
      <c r="F11" s="172"/>
      <c r="G11" s="15">
        <v>260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9360000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6" customHeight="1">
      <c r="A13" s="5"/>
      <c r="B13" s="10" t="s">
        <v>13</v>
      </c>
      <c r="C13" s="14" t="s">
        <v>14</v>
      </c>
      <c r="D13" s="12"/>
      <c r="E13" s="179" t="s">
        <v>15</v>
      </c>
      <c r="F13" s="172"/>
      <c r="G13" s="20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10" t="s">
        <v>17</v>
      </c>
      <c r="C14" s="14" t="s">
        <v>18</v>
      </c>
      <c r="D14" s="12"/>
      <c r="E14" s="179" t="s">
        <v>19</v>
      </c>
      <c r="F14" s="172"/>
      <c r="G14" s="14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"/>
      <c r="B15" s="10" t="s">
        <v>20</v>
      </c>
      <c r="C15" s="21">
        <v>44593</v>
      </c>
      <c r="D15" s="12"/>
      <c r="E15" s="171" t="s">
        <v>21</v>
      </c>
      <c r="F15" s="172"/>
      <c r="G15" s="22" t="s">
        <v>135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23"/>
      <c r="C16" s="24"/>
      <c r="D16" s="25"/>
      <c r="E16" s="26"/>
      <c r="F16" s="26"/>
      <c r="G16" s="2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8"/>
      <c r="B17" s="173" t="s">
        <v>134</v>
      </c>
      <c r="C17" s="174"/>
      <c r="D17" s="174"/>
      <c r="E17" s="174"/>
      <c r="F17" s="174"/>
      <c r="G17" s="17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9"/>
      <c r="C18" s="30"/>
      <c r="D18" s="30"/>
      <c r="E18" s="30"/>
      <c r="F18" s="31"/>
      <c r="G18" s="3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5"/>
      <c r="B19" s="32" t="s">
        <v>23</v>
      </c>
      <c r="C19" s="33"/>
      <c r="D19" s="34"/>
      <c r="E19" s="34"/>
      <c r="F19" s="34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8"/>
      <c r="B20" s="35" t="s">
        <v>24</v>
      </c>
      <c r="C20" s="35" t="s">
        <v>25</v>
      </c>
      <c r="D20" s="35" t="s">
        <v>26</v>
      </c>
      <c r="E20" s="35" t="s">
        <v>27</v>
      </c>
      <c r="F20" s="35" t="s">
        <v>28</v>
      </c>
      <c r="G20" s="35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8"/>
      <c r="B21" s="36" t="s">
        <v>30</v>
      </c>
      <c r="C21" s="20" t="s">
        <v>31</v>
      </c>
      <c r="D21" s="20" t="s">
        <v>32</v>
      </c>
      <c r="E21" s="16" t="s">
        <v>33</v>
      </c>
      <c r="F21" s="19">
        <v>25000</v>
      </c>
      <c r="G21" s="19">
        <f t="shared" ref="G21:G31" si="0">F21*D21</f>
        <v>225000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8"/>
      <c r="B22" s="36" t="s">
        <v>34</v>
      </c>
      <c r="C22" s="37" t="s">
        <v>31</v>
      </c>
      <c r="D22" s="37" t="s">
        <v>32</v>
      </c>
      <c r="E22" s="16" t="s">
        <v>33</v>
      </c>
      <c r="F22" s="19">
        <f t="shared" ref="F22:F31" si="1">F21</f>
        <v>25000</v>
      </c>
      <c r="G22" s="19">
        <f t="shared" si="0"/>
        <v>225000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8"/>
      <c r="B23" s="36" t="s">
        <v>35</v>
      </c>
      <c r="C23" s="20" t="s">
        <v>31</v>
      </c>
      <c r="D23" s="20" t="s">
        <v>36</v>
      </c>
      <c r="E23" s="16" t="s">
        <v>33</v>
      </c>
      <c r="F23" s="19">
        <f t="shared" si="1"/>
        <v>25000</v>
      </c>
      <c r="G23" s="19">
        <f t="shared" si="0"/>
        <v>300000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8"/>
      <c r="B24" s="36" t="s">
        <v>37</v>
      </c>
      <c r="C24" s="37" t="s">
        <v>31</v>
      </c>
      <c r="D24" s="37" t="s">
        <v>36</v>
      </c>
      <c r="E24" s="16" t="s">
        <v>33</v>
      </c>
      <c r="F24" s="19">
        <f t="shared" si="1"/>
        <v>25000</v>
      </c>
      <c r="G24" s="19">
        <f t="shared" si="0"/>
        <v>300000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8"/>
      <c r="B25" s="36" t="s">
        <v>38</v>
      </c>
      <c r="C25" s="20" t="s">
        <v>31</v>
      </c>
      <c r="D25" s="20" t="s">
        <v>39</v>
      </c>
      <c r="E25" s="16" t="s">
        <v>33</v>
      </c>
      <c r="F25" s="19">
        <f t="shared" si="1"/>
        <v>25000</v>
      </c>
      <c r="G25" s="19">
        <f t="shared" si="0"/>
        <v>450000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8"/>
      <c r="B26" s="36" t="s">
        <v>40</v>
      </c>
      <c r="C26" s="37" t="s">
        <v>31</v>
      </c>
      <c r="D26" s="37" t="s">
        <v>41</v>
      </c>
      <c r="E26" s="16" t="s">
        <v>33</v>
      </c>
      <c r="F26" s="19">
        <f t="shared" si="1"/>
        <v>25000</v>
      </c>
      <c r="G26" s="19">
        <f t="shared" si="0"/>
        <v>50000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8"/>
      <c r="B27" s="36" t="s">
        <v>42</v>
      </c>
      <c r="C27" s="20" t="s">
        <v>31</v>
      </c>
      <c r="D27" s="20" t="s">
        <v>43</v>
      </c>
      <c r="E27" s="16" t="s">
        <v>33</v>
      </c>
      <c r="F27" s="19">
        <f t="shared" si="1"/>
        <v>25000</v>
      </c>
      <c r="G27" s="19">
        <f t="shared" si="0"/>
        <v>75000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8"/>
      <c r="B28" s="36" t="s">
        <v>44</v>
      </c>
      <c r="C28" s="37" t="s">
        <v>31</v>
      </c>
      <c r="D28" s="37" t="s">
        <v>43</v>
      </c>
      <c r="E28" s="16" t="s">
        <v>33</v>
      </c>
      <c r="F28" s="19">
        <f t="shared" si="1"/>
        <v>25000</v>
      </c>
      <c r="G28" s="19">
        <f t="shared" si="0"/>
        <v>75000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8"/>
      <c r="B29" s="36" t="s">
        <v>45</v>
      </c>
      <c r="C29" s="20" t="s">
        <v>31</v>
      </c>
      <c r="D29" s="20" t="s">
        <v>41</v>
      </c>
      <c r="E29" s="16" t="s">
        <v>33</v>
      </c>
      <c r="F29" s="19">
        <f t="shared" si="1"/>
        <v>25000</v>
      </c>
      <c r="G29" s="19">
        <f t="shared" si="0"/>
        <v>50000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8"/>
      <c r="B30" s="38" t="s">
        <v>46</v>
      </c>
      <c r="C30" s="37" t="s">
        <v>31</v>
      </c>
      <c r="D30" s="37" t="s">
        <v>47</v>
      </c>
      <c r="E30" s="39" t="s">
        <v>33</v>
      </c>
      <c r="F30" s="40">
        <f t="shared" si="1"/>
        <v>25000</v>
      </c>
      <c r="G30" s="40">
        <f t="shared" si="0"/>
        <v>125000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/>
      <c r="B31" s="36" t="s">
        <v>48</v>
      </c>
      <c r="C31" s="20" t="s">
        <v>31</v>
      </c>
      <c r="D31" s="20" t="s">
        <v>43</v>
      </c>
      <c r="E31" s="16" t="s">
        <v>33</v>
      </c>
      <c r="F31" s="19">
        <f t="shared" si="1"/>
        <v>25000</v>
      </c>
      <c r="G31" s="19">
        <f t="shared" si="0"/>
        <v>75000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8"/>
      <c r="B32" s="41" t="s">
        <v>49</v>
      </c>
      <c r="C32" s="42"/>
      <c r="D32" s="42"/>
      <c r="E32" s="42"/>
      <c r="F32" s="43"/>
      <c r="G32" s="44">
        <f>SUM(G21:G31)</f>
        <v>1950000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1"/>
      <c r="B33" s="29"/>
      <c r="C33" s="31"/>
      <c r="D33" s="31"/>
      <c r="E33" s="31"/>
      <c r="F33" s="45"/>
      <c r="G33" s="4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5"/>
      <c r="B34" s="46" t="s">
        <v>50</v>
      </c>
      <c r="C34" s="47"/>
      <c r="D34" s="48"/>
      <c r="E34" s="48"/>
      <c r="F34" s="49"/>
      <c r="G34" s="4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5"/>
      <c r="B35" s="50" t="s">
        <v>24</v>
      </c>
      <c r="C35" s="51" t="s">
        <v>25</v>
      </c>
      <c r="D35" s="51" t="s">
        <v>26</v>
      </c>
      <c r="E35" s="50" t="s">
        <v>27</v>
      </c>
      <c r="F35" s="51" t="s">
        <v>28</v>
      </c>
      <c r="G35" s="50" t="s">
        <v>29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5"/>
      <c r="B36" s="52" t="s">
        <v>51</v>
      </c>
      <c r="C36" s="53"/>
      <c r="D36" s="53"/>
      <c r="E36" s="53"/>
      <c r="F36" s="52"/>
      <c r="G36" s="5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5"/>
      <c r="B37" s="54" t="s">
        <v>52</v>
      </c>
      <c r="C37" s="55"/>
      <c r="D37" s="55"/>
      <c r="E37" s="55"/>
      <c r="F37" s="56"/>
      <c r="G37" s="5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1"/>
      <c r="B38" s="57"/>
      <c r="C38" s="58"/>
      <c r="D38" s="58"/>
      <c r="E38" s="58"/>
      <c r="F38" s="59"/>
      <c r="G38" s="5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5"/>
      <c r="B39" s="46" t="s">
        <v>53</v>
      </c>
      <c r="C39" s="47"/>
      <c r="D39" s="48"/>
      <c r="E39" s="48"/>
      <c r="F39" s="49"/>
      <c r="G39" s="4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5"/>
      <c r="B40" s="60" t="s">
        <v>24</v>
      </c>
      <c r="C40" s="60" t="s">
        <v>25</v>
      </c>
      <c r="D40" s="60" t="s">
        <v>26</v>
      </c>
      <c r="E40" s="60" t="s">
        <v>27</v>
      </c>
      <c r="F40" s="61" t="s">
        <v>28</v>
      </c>
      <c r="G40" s="60" t="s">
        <v>29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8"/>
      <c r="B41" s="62" t="s">
        <v>54</v>
      </c>
      <c r="C41" s="20"/>
      <c r="D41" s="63"/>
      <c r="E41" s="16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"/>
      <c r="B42" s="70" t="s">
        <v>55</v>
      </c>
      <c r="C42" s="71"/>
      <c r="D42" s="71"/>
      <c r="E42" s="71"/>
      <c r="F42" s="72"/>
      <c r="G42" s="73">
        <f>SUM(G41:G41)</f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1"/>
      <c r="B43" s="57"/>
      <c r="C43" s="58"/>
      <c r="D43" s="58"/>
      <c r="E43" s="58"/>
      <c r="F43" s="59"/>
      <c r="G43" s="5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5"/>
      <c r="B44" s="46" t="s">
        <v>56</v>
      </c>
      <c r="C44" s="47"/>
      <c r="D44" s="48"/>
      <c r="E44" s="48"/>
      <c r="F44" s="49"/>
      <c r="G44" s="4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5"/>
      <c r="B45" s="61" t="s">
        <v>57</v>
      </c>
      <c r="C45" s="61" t="s">
        <v>58</v>
      </c>
      <c r="D45" s="61" t="s">
        <v>59</v>
      </c>
      <c r="E45" s="61" t="s">
        <v>27</v>
      </c>
      <c r="F45" s="61" t="s">
        <v>28</v>
      </c>
      <c r="G45" s="61" t="s">
        <v>29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8"/>
      <c r="B46" s="74" t="s">
        <v>60</v>
      </c>
      <c r="C46" s="75" t="s">
        <v>61</v>
      </c>
      <c r="D46" s="76">
        <f>15000*3/160/25</f>
        <v>11.25</v>
      </c>
      <c r="E46" s="75" t="s">
        <v>33</v>
      </c>
      <c r="F46" s="76">
        <v>37000</v>
      </c>
      <c r="G46" s="77">
        <f>F46*D46</f>
        <v>416250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8"/>
      <c r="B47" s="17" t="s">
        <v>62</v>
      </c>
      <c r="C47" s="78" t="s">
        <v>63</v>
      </c>
      <c r="D47" s="18">
        <f>15000*3</f>
        <v>45000</v>
      </c>
      <c r="E47" s="78" t="s">
        <v>33</v>
      </c>
      <c r="F47" s="79">
        <v>90</v>
      </c>
      <c r="G47" s="79">
        <f>F47*D47</f>
        <v>4050000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8"/>
      <c r="B48" s="17" t="s">
        <v>64</v>
      </c>
      <c r="C48" s="80" t="s">
        <v>65</v>
      </c>
      <c r="D48" s="18">
        <f>D47/400</f>
        <v>112.5</v>
      </c>
      <c r="E48" s="80" t="s">
        <v>33</v>
      </c>
      <c r="F48" s="79">
        <v>2800</v>
      </c>
      <c r="G48" s="79">
        <f>F48*D48</f>
        <v>315000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8"/>
      <c r="B49" s="81" t="s">
        <v>66</v>
      </c>
      <c r="C49" s="80"/>
      <c r="D49" s="18"/>
      <c r="E49" s="80"/>
      <c r="F49" s="79"/>
      <c r="G49" s="7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8"/>
      <c r="B50" s="82" t="s">
        <v>67</v>
      </c>
      <c r="C50" s="78" t="s">
        <v>68</v>
      </c>
      <c r="D50" s="18">
        <v>6</v>
      </c>
      <c r="E50" s="78" t="s">
        <v>33</v>
      </c>
      <c r="F50" s="79">
        <f>37000/25</f>
        <v>1480</v>
      </c>
      <c r="G50" s="79">
        <f>(D50*F50)</f>
        <v>8880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8"/>
      <c r="B51" s="14" t="s">
        <v>69</v>
      </c>
      <c r="C51" s="78" t="s">
        <v>65</v>
      </c>
      <c r="D51" s="18">
        <v>6</v>
      </c>
      <c r="E51" s="78" t="s">
        <v>33</v>
      </c>
      <c r="F51" s="79">
        <v>1000</v>
      </c>
      <c r="G51" s="79">
        <f>(D51*F51)</f>
        <v>6000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8"/>
      <c r="B52" s="14" t="s">
        <v>70</v>
      </c>
      <c r="C52" s="80" t="s">
        <v>65</v>
      </c>
      <c r="D52" s="18">
        <v>6</v>
      </c>
      <c r="E52" s="80" t="s">
        <v>33</v>
      </c>
      <c r="F52" s="79">
        <f>42000/25</f>
        <v>1680</v>
      </c>
      <c r="G52" s="79">
        <f>F52*D52</f>
        <v>10080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8"/>
      <c r="B53" s="14" t="s">
        <v>71</v>
      </c>
      <c r="C53" s="78" t="s">
        <v>72</v>
      </c>
      <c r="D53" s="18">
        <v>3</v>
      </c>
      <c r="E53" s="78" t="s">
        <v>33</v>
      </c>
      <c r="F53" s="79">
        <v>12000</v>
      </c>
      <c r="G53" s="79">
        <f>(D53*F53)</f>
        <v>36000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8"/>
      <c r="B54" s="14" t="s">
        <v>73</v>
      </c>
      <c r="C54" s="78" t="s">
        <v>72</v>
      </c>
      <c r="D54" s="18">
        <v>3</v>
      </c>
      <c r="E54" s="78" t="s">
        <v>33</v>
      </c>
      <c r="F54" s="79">
        <v>22000</v>
      </c>
      <c r="G54" s="79">
        <f>(D54*F54)</f>
        <v>66000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8"/>
      <c r="B55" s="81" t="s">
        <v>74</v>
      </c>
      <c r="C55" s="80"/>
      <c r="D55" s="18"/>
      <c r="E55" s="80"/>
      <c r="F55" s="79"/>
      <c r="G55" s="7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8"/>
      <c r="B56" s="83" t="s">
        <v>75</v>
      </c>
      <c r="C56" s="84" t="s">
        <v>76</v>
      </c>
      <c r="D56" s="85">
        <v>1</v>
      </c>
      <c r="E56" s="84" t="s">
        <v>33</v>
      </c>
      <c r="F56" s="86">
        <f>80000/4</f>
        <v>20000</v>
      </c>
      <c r="G56" s="86">
        <f>F56*D56</f>
        <v>20000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8"/>
      <c r="B57" s="87" t="s">
        <v>77</v>
      </c>
      <c r="C57" s="84" t="s">
        <v>76</v>
      </c>
      <c r="D57" s="85">
        <v>1</v>
      </c>
      <c r="E57" s="84" t="s">
        <v>33</v>
      </c>
      <c r="F57" s="86">
        <v>32000</v>
      </c>
      <c r="G57" s="86">
        <f>F57*D57</f>
        <v>32000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8"/>
      <c r="B58" s="17" t="s">
        <v>78</v>
      </c>
      <c r="C58" s="84" t="s">
        <v>79</v>
      </c>
      <c r="D58" s="85">
        <v>210</v>
      </c>
      <c r="E58" s="84" t="s">
        <v>33</v>
      </c>
      <c r="F58" s="86">
        <v>120</v>
      </c>
      <c r="G58" s="86">
        <f>F58*D58</f>
        <v>25200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8"/>
      <c r="C59" s="84"/>
      <c r="D59" s="85"/>
      <c r="E59" s="84"/>
      <c r="F59" s="86"/>
      <c r="G59" s="8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5"/>
      <c r="B60" s="88" t="s">
        <v>80</v>
      </c>
      <c r="C60" s="89"/>
      <c r="D60" s="89"/>
      <c r="E60" s="89"/>
      <c r="F60" s="90"/>
      <c r="G60" s="91">
        <f>SUM(G46:G59)</f>
        <v>4985410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1"/>
      <c r="B61" s="57"/>
      <c r="C61" s="58"/>
      <c r="D61" s="58"/>
      <c r="E61" s="92"/>
      <c r="F61" s="59"/>
      <c r="G61" s="5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"/>
      <c r="B62" s="46" t="s">
        <v>81</v>
      </c>
      <c r="C62" s="47"/>
      <c r="D62" s="48"/>
      <c r="E62" s="48"/>
      <c r="F62" s="49"/>
      <c r="G62" s="4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5"/>
      <c r="B63" s="60" t="s">
        <v>82</v>
      </c>
      <c r="C63" s="61" t="s">
        <v>58</v>
      </c>
      <c r="D63" s="61" t="s">
        <v>59</v>
      </c>
      <c r="E63" s="60" t="s">
        <v>27</v>
      </c>
      <c r="F63" s="61" t="s">
        <v>28</v>
      </c>
      <c r="G63" s="60" t="s">
        <v>29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8"/>
      <c r="B64" s="36"/>
      <c r="C64" s="78"/>
      <c r="D64" s="79"/>
      <c r="E64" s="20"/>
      <c r="F64" s="93"/>
      <c r="G64" s="7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5"/>
      <c r="B65" s="94" t="s">
        <v>83</v>
      </c>
      <c r="C65" s="95"/>
      <c r="D65" s="95"/>
      <c r="E65" s="95"/>
      <c r="F65" s="96"/>
      <c r="G65" s="97">
        <f>SUM(G64)</f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1"/>
      <c r="B66" s="98"/>
      <c r="C66" s="98"/>
      <c r="D66" s="98"/>
      <c r="E66" s="98"/>
      <c r="F66" s="99"/>
      <c r="G66" s="9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65"/>
      <c r="B67" s="100" t="s">
        <v>84</v>
      </c>
      <c r="C67" s="101"/>
      <c r="D67" s="101"/>
      <c r="E67" s="101"/>
      <c r="F67" s="101"/>
      <c r="G67" s="102">
        <f>G32+G42+G60+G65</f>
        <v>6935410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65"/>
      <c r="B68" s="103" t="s">
        <v>85</v>
      </c>
      <c r="C68" s="104"/>
      <c r="D68" s="104"/>
      <c r="E68" s="104"/>
      <c r="F68" s="104"/>
      <c r="G68" s="105">
        <f>G67*0.05</f>
        <v>346770.5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65"/>
      <c r="B69" s="106" t="s">
        <v>86</v>
      </c>
      <c r="C69" s="107"/>
      <c r="D69" s="107"/>
      <c r="E69" s="107"/>
      <c r="F69" s="107"/>
      <c r="G69" s="108">
        <f>G68+G67</f>
        <v>7282180.5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65"/>
      <c r="B70" s="103" t="s">
        <v>87</v>
      </c>
      <c r="C70" s="104"/>
      <c r="D70" s="104"/>
      <c r="E70" s="104"/>
      <c r="F70" s="104"/>
      <c r="G70" s="105">
        <f>G12</f>
        <v>9360000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65"/>
      <c r="B71" s="109" t="s">
        <v>88</v>
      </c>
      <c r="C71" s="110"/>
      <c r="D71" s="110"/>
      <c r="E71" s="110"/>
      <c r="F71" s="110"/>
      <c r="G71" s="111">
        <f>G70-G69</f>
        <v>2077819.5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65"/>
      <c r="B72" s="112"/>
      <c r="C72" s="113"/>
      <c r="D72" s="113"/>
      <c r="E72" s="113"/>
      <c r="F72" s="113"/>
      <c r="G72" s="1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65"/>
      <c r="B73" s="115"/>
      <c r="C73" s="113"/>
      <c r="D73" s="113"/>
      <c r="E73" s="113"/>
      <c r="F73" s="113"/>
      <c r="G73" s="1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65"/>
      <c r="B74" s="116" t="s">
        <v>89</v>
      </c>
      <c r="C74" s="117"/>
      <c r="D74" s="117"/>
      <c r="E74" s="117"/>
      <c r="F74" s="118"/>
      <c r="G74" s="1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65"/>
      <c r="B75" s="119" t="s">
        <v>90</v>
      </c>
      <c r="C75" s="120"/>
      <c r="D75" s="120"/>
      <c r="E75" s="120"/>
      <c r="F75" s="121"/>
      <c r="G75" s="1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65"/>
      <c r="B76" s="119" t="s">
        <v>91</v>
      </c>
      <c r="C76" s="120"/>
      <c r="D76" s="120"/>
      <c r="E76" s="120"/>
      <c r="F76" s="121"/>
      <c r="G76" s="1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65"/>
      <c r="B77" s="122" t="s">
        <v>92</v>
      </c>
      <c r="C77" s="120"/>
      <c r="D77" s="120"/>
      <c r="E77" s="120"/>
      <c r="F77" s="121"/>
      <c r="G77" s="1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65"/>
      <c r="B78" s="122" t="s">
        <v>93</v>
      </c>
      <c r="C78" s="120"/>
      <c r="D78" s="120"/>
      <c r="E78" s="120"/>
      <c r="F78" s="121"/>
      <c r="G78" s="1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65"/>
      <c r="B79" s="119"/>
      <c r="C79" s="120"/>
      <c r="D79" s="120"/>
      <c r="E79" s="120"/>
      <c r="F79" s="121"/>
      <c r="G79" s="1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65"/>
      <c r="B80" s="123"/>
      <c r="C80" s="124"/>
      <c r="D80" s="124"/>
      <c r="E80" s="124"/>
      <c r="F80" s="125"/>
      <c r="G80" s="1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65"/>
      <c r="B81" s="126"/>
      <c r="C81" s="120"/>
      <c r="D81" s="120"/>
      <c r="E81" s="120"/>
      <c r="F81" s="120"/>
      <c r="G81" s="1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65"/>
      <c r="B82" s="175" t="s">
        <v>94</v>
      </c>
      <c r="C82" s="176"/>
      <c r="D82" s="127"/>
      <c r="E82" s="128"/>
      <c r="F82" s="128"/>
      <c r="G82" s="1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65"/>
      <c r="B83" s="129" t="s">
        <v>82</v>
      </c>
      <c r="C83" s="130" t="s">
        <v>95</v>
      </c>
      <c r="D83" s="131" t="s">
        <v>96</v>
      </c>
      <c r="E83" s="128"/>
      <c r="F83" s="128"/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65"/>
      <c r="B84" s="132" t="s">
        <v>97</v>
      </c>
      <c r="C84" s="133">
        <f>G32</f>
        <v>1950000</v>
      </c>
      <c r="D84" s="134">
        <f>(C84/C90)</f>
        <v>0.26777693851450124</v>
      </c>
      <c r="E84" s="128"/>
      <c r="F84" s="128"/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65"/>
      <c r="B85" s="132" t="s">
        <v>98</v>
      </c>
      <c r="C85" s="135">
        <v>0</v>
      </c>
      <c r="D85" s="134">
        <v>0</v>
      </c>
      <c r="E85" s="128"/>
      <c r="F85" s="128"/>
      <c r="G85" s="1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65"/>
      <c r="B86" s="132" t="s">
        <v>99</v>
      </c>
      <c r="C86" s="133"/>
      <c r="D86" s="134">
        <f>(C86/C90)</f>
        <v>0</v>
      </c>
      <c r="E86" s="128"/>
      <c r="F86" s="128"/>
      <c r="G86" s="1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65"/>
      <c r="B87" s="132" t="s">
        <v>57</v>
      </c>
      <c r="C87" s="133">
        <f>G60</f>
        <v>4985410</v>
      </c>
      <c r="D87" s="134">
        <f>(C87/C90)</f>
        <v>0.68460401386645109</v>
      </c>
      <c r="E87" s="128"/>
      <c r="F87" s="128"/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65"/>
      <c r="B88" s="132" t="s">
        <v>100</v>
      </c>
      <c r="C88" s="136">
        <v>0</v>
      </c>
      <c r="D88" s="134">
        <f>(C88/C90)</f>
        <v>0</v>
      </c>
      <c r="E88" s="137"/>
      <c r="F88" s="137"/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65"/>
      <c r="B89" s="132" t="s">
        <v>101</v>
      </c>
      <c r="C89" s="136">
        <f>G68</f>
        <v>346770.5</v>
      </c>
      <c r="D89" s="134">
        <f>(C89/C90)</f>
        <v>4.7619047619047616E-2</v>
      </c>
      <c r="E89" s="137"/>
      <c r="F89" s="137"/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65"/>
      <c r="B90" s="138" t="s">
        <v>102</v>
      </c>
      <c r="C90" s="139">
        <f>SUM(C84:C89)</f>
        <v>7282180.5</v>
      </c>
      <c r="D90" s="140">
        <f>SUM(D84:D89)</f>
        <v>1</v>
      </c>
      <c r="E90" s="137"/>
      <c r="F90" s="137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65"/>
      <c r="B91" s="115"/>
      <c r="C91" s="113"/>
      <c r="D91" s="113"/>
      <c r="E91" s="113"/>
      <c r="F91" s="113"/>
      <c r="G91" s="1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65"/>
      <c r="B92" s="141"/>
      <c r="C92" s="113"/>
      <c r="D92" s="113"/>
      <c r="E92" s="113"/>
      <c r="F92" s="113"/>
      <c r="G92" s="1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45" customHeight="1">
      <c r="A93" s="142"/>
      <c r="B93" s="143"/>
      <c r="C93" s="144" t="s">
        <v>103</v>
      </c>
      <c r="D93" s="145" t="s">
        <v>104</v>
      </c>
      <c r="E93" s="146"/>
      <c r="F93" s="147"/>
      <c r="G93" s="1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65"/>
      <c r="B94" s="129" t="s">
        <v>105</v>
      </c>
      <c r="C94" s="167">
        <f>+D94*0.8</f>
        <v>28800</v>
      </c>
      <c r="D94" s="167">
        <v>36000</v>
      </c>
      <c r="E94" s="168">
        <f>+D94*1.2</f>
        <v>43200</v>
      </c>
      <c r="F94" s="148"/>
      <c r="G94" s="14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65"/>
      <c r="B95" s="150" t="s">
        <v>106</v>
      </c>
      <c r="C95" s="139">
        <f>(G69/C94)</f>
        <v>252.85348958333333</v>
      </c>
      <c r="D95" s="139">
        <f>+G69/D94</f>
        <v>202.28279166666667</v>
      </c>
      <c r="E95" s="151">
        <f>+G69/E94</f>
        <v>168.56899305555555</v>
      </c>
      <c r="F95" s="148"/>
      <c r="G95" s="14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>
      <c r="A96" s="65"/>
      <c r="B96" s="152" t="s">
        <v>107</v>
      </c>
      <c r="C96" s="120"/>
      <c r="D96" s="120"/>
      <c r="E96" s="120"/>
      <c r="F96" s="120"/>
      <c r="G96" s="120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E15:F15"/>
    <mergeCell ref="B17:G17"/>
    <mergeCell ref="B82:C82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153" t="s">
        <v>108</v>
      </c>
    </row>
    <row r="4" spans="1:4" ht="15" customHeight="1">
      <c r="A4" s="154" t="s">
        <v>109</v>
      </c>
    </row>
    <row r="5" spans="1:4" ht="15" customHeight="1">
      <c r="A5" s="154" t="s">
        <v>110</v>
      </c>
    </row>
    <row r="6" spans="1:4" ht="15" customHeight="1">
      <c r="A6" s="155" t="s">
        <v>111</v>
      </c>
    </row>
    <row r="7" spans="1:4" ht="15" customHeight="1">
      <c r="A7" s="155" t="s">
        <v>112</v>
      </c>
    </row>
    <row r="8" spans="1:4" ht="15" customHeight="1">
      <c r="A8" s="156" t="s">
        <v>113</v>
      </c>
    </row>
    <row r="10" spans="1:4" ht="15" customHeight="1">
      <c r="B10" s="155">
        <v>2</v>
      </c>
      <c r="C10" s="154" t="s">
        <v>114</v>
      </c>
    </row>
    <row r="11" spans="1:4" ht="15" customHeight="1">
      <c r="B11" s="155">
        <v>25</v>
      </c>
      <c r="C11" s="155" t="s">
        <v>115</v>
      </c>
    </row>
    <row r="12" spans="1:4" ht="15" customHeight="1">
      <c r="B12" s="154">
        <v>300</v>
      </c>
      <c r="C12" s="155" t="s">
        <v>116</v>
      </c>
    </row>
    <row r="13" spans="1:4" ht="15" customHeight="1">
      <c r="B13" s="157">
        <f>B12*B11*B10</f>
        <v>15000</v>
      </c>
      <c r="C13" s="153" t="s">
        <v>117</v>
      </c>
      <c r="D13" s="158"/>
    </row>
    <row r="16" spans="1:4" ht="15" customHeight="1">
      <c r="A16" s="159" t="s">
        <v>118</v>
      </c>
    </row>
    <row r="18" spans="1:7" ht="30" customHeight="1">
      <c r="B18" s="180" t="s">
        <v>119</v>
      </c>
      <c r="C18" s="181"/>
      <c r="D18" s="160" t="s">
        <v>120</v>
      </c>
      <c r="E18" s="180" t="s">
        <v>121</v>
      </c>
      <c r="F18" s="181"/>
    </row>
    <row r="19" spans="1:7" ht="15" customHeight="1">
      <c r="A19" s="155" t="s">
        <v>122</v>
      </c>
      <c r="B19" s="155">
        <v>15000</v>
      </c>
      <c r="C19" s="155" t="s">
        <v>104</v>
      </c>
      <c r="D19" s="161">
        <v>0.8</v>
      </c>
      <c r="E19" s="155">
        <f>B19*D19</f>
        <v>12000</v>
      </c>
    </row>
    <row r="20" spans="1:7" ht="15" customHeight="1">
      <c r="A20" s="155" t="s">
        <v>123</v>
      </c>
      <c r="B20" s="155">
        <v>15000</v>
      </c>
      <c r="C20" s="155" t="s">
        <v>104</v>
      </c>
      <c r="D20" s="161">
        <f>D19</f>
        <v>0.8</v>
      </c>
      <c r="E20" s="155">
        <f>D20*B20</f>
        <v>12000</v>
      </c>
    </row>
    <row r="21" spans="1:7" ht="15" customHeight="1">
      <c r="A21" s="155" t="s">
        <v>124</v>
      </c>
      <c r="B21" s="155">
        <v>15000</v>
      </c>
      <c r="C21" s="155" t="s">
        <v>104</v>
      </c>
      <c r="D21" s="161">
        <v>0.8</v>
      </c>
      <c r="E21" s="155">
        <f>D21*B21</f>
        <v>12000</v>
      </c>
    </row>
    <row r="22" spans="1:7" ht="15" customHeight="1">
      <c r="A22" s="162" t="s">
        <v>125</v>
      </c>
      <c r="E22" s="155">
        <f>E21+E20+E19</f>
        <v>36000</v>
      </c>
      <c r="G22" s="155" t="s">
        <v>126</v>
      </c>
    </row>
    <row r="23" spans="1:7" ht="15.75" customHeight="1"/>
    <row r="24" spans="1:7" ht="15.75" customHeight="1"/>
    <row r="25" spans="1:7" ht="15.75" customHeight="1">
      <c r="A25" s="155" t="s">
        <v>127</v>
      </c>
    </row>
    <row r="26" spans="1:7" ht="15.75" customHeight="1">
      <c r="A26" s="155">
        <v>1</v>
      </c>
      <c r="B26" s="155" t="s">
        <v>128</v>
      </c>
    </row>
    <row r="27" spans="1:7" ht="15.75" customHeight="1">
      <c r="A27" s="155">
        <v>0.25</v>
      </c>
      <c r="B27" s="155" t="s">
        <v>129</v>
      </c>
    </row>
    <row r="28" spans="1:7" ht="15.75" customHeight="1"/>
    <row r="29" spans="1:7" ht="15.75" customHeight="1">
      <c r="A29" s="155">
        <v>0.25</v>
      </c>
      <c r="B29" s="155">
        <v>6</v>
      </c>
      <c r="C29" s="154" t="s">
        <v>130</v>
      </c>
    </row>
    <row r="30" spans="1:7" ht="15.75" customHeight="1">
      <c r="B30" s="155">
        <f>B29*A29</f>
        <v>1.5</v>
      </c>
      <c r="C30" s="155" t="s">
        <v>131</v>
      </c>
    </row>
    <row r="31" spans="1:7" ht="15.75" customHeight="1">
      <c r="B31" s="155">
        <f>B30*52</f>
        <v>78</v>
      </c>
      <c r="C31" s="155" t="s">
        <v>132</v>
      </c>
    </row>
    <row r="32" spans="1:7" ht="15.75" customHeight="1">
      <c r="C32" s="37"/>
    </row>
    <row r="33" spans="2:5" ht="15.75" customHeight="1">
      <c r="B33" s="36" t="s">
        <v>30</v>
      </c>
      <c r="C33" s="20" t="s">
        <v>32</v>
      </c>
      <c r="D33" s="64"/>
      <c r="E33" s="16" t="s">
        <v>33</v>
      </c>
    </row>
    <row r="34" spans="2:5" ht="15.75" customHeight="1">
      <c r="B34" s="36" t="s">
        <v>34</v>
      </c>
      <c r="C34" s="37" t="s">
        <v>32</v>
      </c>
      <c r="D34" s="64"/>
      <c r="E34" s="16" t="s">
        <v>33</v>
      </c>
    </row>
    <row r="35" spans="2:5" ht="15.75" customHeight="1">
      <c r="B35" s="36" t="s">
        <v>35</v>
      </c>
      <c r="C35" s="20" t="s">
        <v>36</v>
      </c>
      <c r="D35" s="64"/>
      <c r="E35" s="16" t="s">
        <v>33</v>
      </c>
    </row>
    <row r="36" spans="2:5" ht="15.75" customHeight="1">
      <c r="B36" s="36" t="s">
        <v>37</v>
      </c>
      <c r="C36" s="37" t="s">
        <v>36</v>
      </c>
      <c r="D36" s="64"/>
      <c r="E36" s="16" t="s">
        <v>33</v>
      </c>
    </row>
    <row r="37" spans="2:5" ht="15.75" customHeight="1">
      <c r="B37" s="36" t="s">
        <v>38</v>
      </c>
      <c r="C37" s="20" t="s">
        <v>39</v>
      </c>
      <c r="D37" s="64"/>
      <c r="E37" s="16" t="s">
        <v>33</v>
      </c>
    </row>
    <row r="38" spans="2:5" ht="15.75" customHeight="1">
      <c r="B38" s="36" t="s">
        <v>40</v>
      </c>
      <c r="C38" s="37" t="s">
        <v>41</v>
      </c>
      <c r="D38" s="64"/>
      <c r="E38" s="16" t="s">
        <v>33</v>
      </c>
    </row>
    <row r="39" spans="2:5" ht="15.75" customHeight="1">
      <c r="B39" s="36" t="s">
        <v>42</v>
      </c>
      <c r="C39" s="20" t="s">
        <v>43</v>
      </c>
      <c r="D39" s="64"/>
      <c r="E39" s="16" t="s">
        <v>33</v>
      </c>
    </row>
    <row r="40" spans="2:5" ht="15.75" customHeight="1">
      <c r="B40" s="36" t="s">
        <v>44</v>
      </c>
      <c r="C40" s="37" t="s">
        <v>43</v>
      </c>
      <c r="D40" s="64"/>
      <c r="E40" s="16" t="s">
        <v>33</v>
      </c>
    </row>
    <row r="41" spans="2:5" ht="15.75" customHeight="1">
      <c r="B41" s="36" t="s">
        <v>45</v>
      </c>
      <c r="C41" s="20" t="s">
        <v>41</v>
      </c>
      <c r="D41" s="64"/>
      <c r="E41" s="16" t="s">
        <v>33</v>
      </c>
    </row>
    <row r="42" spans="2:5" ht="15.75" customHeight="1">
      <c r="B42" s="38" t="s">
        <v>46</v>
      </c>
      <c r="C42" s="37" t="s">
        <v>47</v>
      </c>
      <c r="D42" s="163"/>
      <c r="E42" s="39" t="s">
        <v>33</v>
      </c>
    </row>
    <row r="43" spans="2:5" ht="15.75" customHeight="1">
      <c r="B43" s="36" t="s">
        <v>48</v>
      </c>
      <c r="C43" s="20" t="s">
        <v>43</v>
      </c>
      <c r="D43" s="64"/>
      <c r="E43" s="36"/>
    </row>
    <row r="44" spans="2:5" ht="15.75" customHeight="1">
      <c r="B44" s="164" t="s">
        <v>133</v>
      </c>
      <c r="C44" s="165">
        <f>C43+C42+C41+C40+C39+C38+C37+C36+C35+C34+C33</f>
        <v>78</v>
      </c>
    </row>
    <row r="45" spans="2:5" ht="15.75" customHeight="1">
      <c r="C45" s="166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58" zoomScale="110" zoomScaleNormal="110" workbookViewId="0">
      <selection activeCell="G12" sqref="G12"/>
    </sheetView>
  </sheetViews>
  <sheetFormatPr baseColWidth="10" defaultColWidth="14.42578125" defaultRowHeight="15" customHeight="1"/>
  <cols>
    <col min="1" max="1" width="4.42578125" style="169" customWidth="1"/>
    <col min="2" max="2" width="22.85546875" style="169" customWidth="1"/>
    <col min="3" max="3" width="19.42578125" style="169" customWidth="1"/>
    <col min="4" max="4" width="9.42578125" style="169" customWidth="1"/>
    <col min="5" max="5" width="14.42578125" style="169" customWidth="1"/>
    <col min="6" max="6" width="11" style="169" customWidth="1"/>
    <col min="7" max="7" width="12.42578125" style="169" customWidth="1"/>
    <col min="8" max="26" width="10.85546875" style="169" customWidth="1"/>
    <col min="27" max="16384" width="14.42578125" style="169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7" t="s">
        <v>1</v>
      </c>
      <c r="D9" s="8"/>
      <c r="E9" s="177" t="s">
        <v>2</v>
      </c>
      <c r="F9" s="172"/>
      <c r="G9" s="9">
        <v>36000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"/>
      <c r="B10" s="10" t="s">
        <v>3</v>
      </c>
      <c r="C10" s="11" t="s">
        <v>4</v>
      </c>
      <c r="D10" s="12"/>
      <c r="E10" s="178" t="s">
        <v>5</v>
      </c>
      <c r="F10" s="172"/>
      <c r="G10" s="13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10" t="s">
        <v>7</v>
      </c>
      <c r="C11" s="82" t="s">
        <v>8</v>
      </c>
      <c r="D11" s="12"/>
      <c r="E11" s="179" t="s">
        <v>9</v>
      </c>
      <c r="F11" s="172"/>
      <c r="G11" s="15">
        <v>260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45" customHeight="1">
      <c r="A12" s="5"/>
      <c r="B12" s="10" t="s">
        <v>10</v>
      </c>
      <c r="C12" s="22" t="s">
        <v>11</v>
      </c>
      <c r="D12" s="12"/>
      <c r="E12" s="17" t="s">
        <v>12</v>
      </c>
      <c r="F12" s="18"/>
      <c r="G12" s="19">
        <f>(G9*G11)</f>
        <v>9360000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0.15" customHeight="1">
      <c r="A13" s="5"/>
      <c r="B13" s="10" t="s">
        <v>13</v>
      </c>
      <c r="C13" s="82" t="s">
        <v>14</v>
      </c>
      <c r="D13" s="12"/>
      <c r="E13" s="179" t="s">
        <v>15</v>
      </c>
      <c r="F13" s="172"/>
      <c r="G13" s="20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10" t="s">
        <v>17</v>
      </c>
      <c r="C14" s="82" t="s">
        <v>18</v>
      </c>
      <c r="D14" s="12"/>
      <c r="E14" s="179" t="s">
        <v>19</v>
      </c>
      <c r="F14" s="172"/>
      <c r="G14" s="82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"/>
      <c r="B15" s="10" t="s">
        <v>20</v>
      </c>
      <c r="C15" s="21">
        <v>44727</v>
      </c>
      <c r="D15" s="12"/>
      <c r="E15" s="171" t="s">
        <v>21</v>
      </c>
      <c r="F15" s="172"/>
      <c r="G15" s="2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23"/>
      <c r="C16" s="24"/>
      <c r="D16" s="25"/>
      <c r="E16" s="26"/>
      <c r="F16" s="26"/>
      <c r="G16" s="2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8"/>
      <c r="B17" s="173" t="s">
        <v>22</v>
      </c>
      <c r="C17" s="174"/>
      <c r="D17" s="174"/>
      <c r="E17" s="174"/>
      <c r="F17" s="174"/>
      <c r="G17" s="17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9"/>
      <c r="C18" s="30"/>
      <c r="D18" s="30"/>
      <c r="E18" s="30"/>
      <c r="F18" s="31"/>
      <c r="G18" s="3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5"/>
      <c r="B19" s="32" t="s">
        <v>23</v>
      </c>
      <c r="C19" s="33"/>
      <c r="D19" s="34"/>
      <c r="E19" s="34"/>
      <c r="F19" s="34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8"/>
      <c r="B20" s="35" t="s">
        <v>24</v>
      </c>
      <c r="C20" s="35" t="s">
        <v>25</v>
      </c>
      <c r="D20" s="35" t="s">
        <v>26</v>
      </c>
      <c r="E20" s="35" t="s">
        <v>27</v>
      </c>
      <c r="F20" s="35" t="s">
        <v>28</v>
      </c>
      <c r="G20" s="35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8"/>
      <c r="B21" s="62" t="s">
        <v>30</v>
      </c>
      <c r="C21" s="20" t="s">
        <v>31</v>
      </c>
      <c r="D21" s="20" t="s">
        <v>32</v>
      </c>
      <c r="E21" s="22" t="s">
        <v>33</v>
      </c>
      <c r="F21" s="19">
        <v>26000</v>
      </c>
      <c r="G21" s="19">
        <f t="shared" ref="G21:G31" si="0">F21*D21</f>
        <v>234000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8"/>
      <c r="B22" s="62" t="s">
        <v>34</v>
      </c>
      <c r="C22" s="37" t="s">
        <v>31</v>
      </c>
      <c r="D22" s="37" t="s">
        <v>32</v>
      </c>
      <c r="E22" s="22" t="s">
        <v>33</v>
      </c>
      <c r="F22" s="19">
        <f t="shared" ref="F22:F31" si="1">F21</f>
        <v>26000</v>
      </c>
      <c r="G22" s="19">
        <f t="shared" si="0"/>
        <v>234000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8"/>
      <c r="B23" s="62" t="s">
        <v>35</v>
      </c>
      <c r="C23" s="20" t="s">
        <v>31</v>
      </c>
      <c r="D23" s="20" t="s">
        <v>36</v>
      </c>
      <c r="E23" s="22" t="s">
        <v>33</v>
      </c>
      <c r="F23" s="19">
        <f t="shared" si="1"/>
        <v>26000</v>
      </c>
      <c r="G23" s="19">
        <f t="shared" si="0"/>
        <v>312000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8"/>
      <c r="B24" s="62" t="s">
        <v>37</v>
      </c>
      <c r="C24" s="37" t="s">
        <v>31</v>
      </c>
      <c r="D24" s="37" t="s">
        <v>36</v>
      </c>
      <c r="E24" s="22" t="s">
        <v>33</v>
      </c>
      <c r="F24" s="19">
        <f t="shared" si="1"/>
        <v>26000</v>
      </c>
      <c r="G24" s="19">
        <f t="shared" si="0"/>
        <v>312000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8"/>
      <c r="B25" s="62" t="s">
        <v>38</v>
      </c>
      <c r="C25" s="20" t="s">
        <v>31</v>
      </c>
      <c r="D25" s="20" t="s">
        <v>39</v>
      </c>
      <c r="E25" s="22" t="s">
        <v>33</v>
      </c>
      <c r="F25" s="19">
        <f t="shared" si="1"/>
        <v>26000</v>
      </c>
      <c r="G25" s="19">
        <f t="shared" si="0"/>
        <v>468000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8"/>
      <c r="B26" s="62" t="s">
        <v>40</v>
      </c>
      <c r="C26" s="37" t="s">
        <v>31</v>
      </c>
      <c r="D26" s="37" t="s">
        <v>41</v>
      </c>
      <c r="E26" s="22" t="s">
        <v>33</v>
      </c>
      <c r="F26" s="19">
        <f t="shared" si="1"/>
        <v>26000</v>
      </c>
      <c r="G26" s="19">
        <f t="shared" si="0"/>
        <v>52000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8"/>
      <c r="B27" s="62" t="s">
        <v>42</v>
      </c>
      <c r="C27" s="20" t="s">
        <v>31</v>
      </c>
      <c r="D27" s="20" t="s">
        <v>43</v>
      </c>
      <c r="E27" s="22" t="s">
        <v>33</v>
      </c>
      <c r="F27" s="19">
        <f t="shared" si="1"/>
        <v>26000</v>
      </c>
      <c r="G27" s="19">
        <f t="shared" si="0"/>
        <v>78000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8"/>
      <c r="B28" s="62" t="s">
        <v>44</v>
      </c>
      <c r="C28" s="37" t="s">
        <v>31</v>
      </c>
      <c r="D28" s="37" t="s">
        <v>43</v>
      </c>
      <c r="E28" s="22" t="s">
        <v>33</v>
      </c>
      <c r="F28" s="19">
        <f t="shared" si="1"/>
        <v>26000</v>
      </c>
      <c r="G28" s="19">
        <f t="shared" si="0"/>
        <v>78000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8"/>
      <c r="B29" s="62" t="s">
        <v>45</v>
      </c>
      <c r="C29" s="20" t="s">
        <v>31</v>
      </c>
      <c r="D29" s="20" t="s">
        <v>41</v>
      </c>
      <c r="E29" s="22" t="s">
        <v>33</v>
      </c>
      <c r="F29" s="19">
        <f t="shared" si="1"/>
        <v>26000</v>
      </c>
      <c r="G29" s="19">
        <f t="shared" si="0"/>
        <v>52000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8"/>
      <c r="B30" s="38" t="s">
        <v>46</v>
      </c>
      <c r="C30" s="37" t="s">
        <v>31</v>
      </c>
      <c r="D30" s="37" t="s">
        <v>47</v>
      </c>
      <c r="E30" s="39" t="s">
        <v>33</v>
      </c>
      <c r="F30" s="40">
        <f t="shared" si="1"/>
        <v>26000</v>
      </c>
      <c r="G30" s="40">
        <f t="shared" si="0"/>
        <v>130000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/>
      <c r="B31" s="62" t="s">
        <v>48</v>
      </c>
      <c r="C31" s="20" t="s">
        <v>31</v>
      </c>
      <c r="D31" s="20" t="s">
        <v>43</v>
      </c>
      <c r="E31" s="22" t="s">
        <v>33</v>
      </c>
      <c r="F31" s="19">
        <f t="shared" si="1"/>
        <v>26000</v>
      </c>
      <c r="G31" s="19">
        <f t="shared" si="0"/>
        <v>78000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8"/>
      <c r="B32" s="41" t="s">
        <v>49</v>
      </c>
      <c r="C32" s="42"/>
      <c r="D32" s="42"/>
      <c r="E32" s="42"/>
      <c r="F32" s="43"/>
      <c r="G32" s="44">
        <f>SUM(G21:G31)</f>
        <v>2028000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1"/>
      <c r="B33" s="29"/>
      <c r="C33" s="31"/>
      <c r="D33" s="31"/>
      <c r="E33" s="31"/>
      <c r="F33" s="45"/>
      <c r="G33" s="4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5"/>
      <c r="B34" s="46" t="s">
        <v>50</v>
      </c>
      <c r="C34" s="47"/>
      <c r="D34" s="48"/>
      <c r="E34" s="48"/>
      <c r="F34" s="49"/>
      <c r="G34" s="4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5"/>
      <c r="B35" s="50" t="s">
        <v>24</v>
      </c>
      <c r="C35" s="51" t="s">
        <v>25</v>
      </c>
      <c r="D35" s="51" t="s">
        <v>26</v>
      </c>
      <c r="E35" s="50" t="s">
        <v>27</v>
      </c>
      <c r="F35" s="51" t="s">
        <v>28</v>
      </c>
      <c r="G35" s="50" t="s">
        <v>29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5"/>
      <c r="B36" s="52" t="s">
        <v>51</v>
      </c>
      <c r="C36" s="53"/>
      <c r="D36" s="53"/>
      <c r="E36" s="53"/>
      <c r="F36" s="52"/>
      <c r="G36" s="5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5"/>
      <c r="B37" s="54" t="s">
        <v>52</v>
      </c>
      <c r="C37" s="55"/>
      <c r="D37" s="55"/>
      <c r="E37" s="55"/>
      <c r="F37" s="56"/>
      <c r="G37" s="5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1"/>
      <c r="B38" s="57"/>
      <c r="C38" s="58"/>
      <c r="D38" s="58"/>
      <c r="E38" s="58"/>
      <c r="F38" s="59"/>
      <c r="G38" s="5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5"/>
      <c r="B39" s="46" t="s">
        <v>53</v>
      </c>
      <c r="C39" s="47"/>
      <c r="D39" s="48"/>
      <c r="E39" s="48"/>
      <c r="F39" s="49"/>
      <c r="G39" s="4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5"/>
      <c r="B40" s="60" t="s">
        <v>24</v>
      </c>
      <c r="C40" s="60" t="s">
        <v>25</v>
      </c>
      <c r="D40" s="60" t="s">
        <v>26</v>
      </c>
      <c r="E40" s="60" t="s">
        <v>27</v>
      </c>
      <c r="F40" s="61" t="s">
        <v>28</v>
      </c>
      <c r="G40" s="60" t="s">
        <v>29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8"/>
      <c r="B41" s="62" t="s">
        <v>54</v>
      </c>
      <c r="C41" s="20"/>
      <c r="D41" s="63"/>
      <c r="E41" s="22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8"/>
      <c r="B42" s="62"/>
      <c r="C42" s="20"/>
      <c r="D42" s="64"/>
      <c r="E42" s="22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65"/>
      <c r="B43" s="66"/>
      <c r="C43" s="67"/>
      <c r="D43" s="67"/>
      <c r="E43" s="67"/>
      <c r="F43" s="68"/>
      <c r="G43" s="6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5"/>
      <c r="B44" s="70" t="s">
        <v>55</v>
      </c>
      <c r="C44" s="71"/>
      <c r="D44" s="71"/>
      <c r="E44" s="71"/>
      <c r="F44" s="72"/>
      <c r="G44" s="73">
        <f>SUM(G41:G42)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1"/>
      <c r="B45" s="57"/>
      <c r="C45" s="58"/>
      <c r="D45" s="58"/>
      <c r="E45" s="58"/>
      <c r="F45" s="59"/>
      <c r="G45" s="5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5"/>
      <c r="B46" s="46" t="s">
        <v>56</v>
      </c>
      <c r="C46" s="47"/>
      <c r="D46" s="48"/>
      <c r="E46" s="48"/>
      <c r="F46" s="49"/>
      <c r="G46" s="4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5"/>
      <c r="B47" s="61" t="s">
        <v>57</v>
      </c>
      <c r="C47" s="61" t="s">
        <v>58</v>
      </c>
      <c r="D47" s="61" t="s">
        <v>59</v>
      </c>
      <c r="E47" s="61" t="s">
        <v>27</v>
      </c>
      <c r="F47" s="61" t="s">
        <v>28</v>
      </c>
      <c r="G47" s="61" t="s">
        <v>29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8"/>
      <c r="B48" s="74" t="s">
        <v>60</v>
      </c>
      <c r="C48" s="75" t="s">
        <v>61</v>
      </c>
      <c r="D48" s="76">
        <f>15000*3/160/25</f>
        <v>11.25</v>
      </c>
      <c r="E48" s="75" t="s">
        <v>33</v>
      </c>
      <c r="F48" s="170">
        <f>$I$48*'Plantas 16 x 17'!F46</f>
        <v>38665</v>
      </c>
      <c r="G48" s="77">
        <f>F48*D48</f>
        <v>434981.25</v>
      </c>
      <c r="H48" s="2"/>
      <c r="I48" s="2">
        <v>1.0449999999999999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8"/>
      <c r="B49" s="17" t="s">
        <v>62</v>
      </c>
      <c r="C49" s="78" t="s">
        <v>63</v>
      </c>
      <c r="D49" s="18">
        <f>15000*3</f>
        <v>45000</v>
      </c>
      <c r="E49" s="78" t="s">
        <v>33</v>
      </c>
      <c r="F49" s="170">
        <f>$I$48*'Plantas 16 x 17'!F47</f>
        <v>94.05</v>
      </c>
      <c r="G49" s="79">
        <f>F49*D49</f>
        <v>4232250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8"/>
      <c r="B50" s="17" t="s">
        <v>64</v>
      </c>
      <c r="C50" s="80" t="s">
        <v>65</v>
      </c>
      <c r="D50" s="18">
        <f>D49/400</f>
        <v>112.5</v>
      </c>
      <c r="E50" s="80" t="s">
        <v>33</v>
      </c>
      <c r="F50" s="170">
        <f>$I$48*'Plantas 16 x 17'!F48</f>
        <v>2926</v>
      </c>
      <c r="G50" s="79">
        <f>F50*D50</f>
        <v>329175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8"/>
      <c r="B51" s="81" t="s">
        <v>66</v>
      </c>
      <c r="C51" s="80"/>
      <c r="D51" s="18"/>
      <c r="E51" s="80"/>
      <c r="F51" s="170">
        <f>$I$48*'Plantas 16 x 17'!F49</f>
        <v>0</v>
      </c>
      <c r="G51" s="7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8"/>
      <c r="B52" s="82" t="s">
        <v>67</v>
      </c>
      <c r="C52" s="78" t="s">
        <v>68</v>
      </c>
      <c r="D52" s="18">
        <v>6</v>
      </c>
      <c r="E52" s="78" t="s">
        <v>33</v>
      </c>
      <c r="F52" s="170">
        <f>$I$48*'Plantas 16 x 17'!F50</f>
        <v>1546.6</v>
      </c>
      <c r="G52" s="79">
        <f>(D52*F52)</f>
        <v>9279.5999999999985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8"/>
      <c r="B53" s="82" t="s">
        <v>69</v>
      </c>
      <c r="C53" s="78" t="s">
        <v>65</v>
      </c>
      <c r="D53" s="18">
        <v>6</v>
      </c>
      <c r="E53" s="78" t="s">
        <v>33</v>
      </c>
      <c r="F53" s="170">
        <f>$I$48*'Plantas 16 x 17'!F51</f>
        <v>1045</v>
      </c>
      <c r="G53" s="79">
        <f>(D53*F53)</f>
        <v>6270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8"/>
      <c r="B54" s="82" t="s">
        <v>70</v>
      </c>
      <c r="C54" s="80" t="s">
        <v>65</v>
      </c>
      <c r="D54" s="18">
        <v>6</v>
      </c>
      <c r="E54" s="80" t="s">
        <v>33</v>
      </c>
      <c r="F54" s="170">
        <f>$I$48*'Plantas 16 x 17'!F52</f>
        <v>1755.6</v>
      </c>
      <c r="G54" s="79">
        <f>F54*D54</f>
        <v>10533.599999999999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8"/>
      <c r="B55" s="82" t="s">
        <v>71</v>
      </c>
      <c r="C55" s="78" t="s">
        <v>72</v>
      </c>
      <c r="D55" s="18">
        <v>3</v>
      </c>
      <c r="E55" s="78" t="s">
        <v>33</v>
      </c>
      <c r="F55" s="170">
        <f>$I$48*'Plantas 16 x 17'!F53</f>
        <v>12540</v>
      </c>
      <c r="G55" s="79">
        <f>(D55*F55)</f>
        <v>37620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8"/>
      <c r="B56" s="82" t="s">
        <v>73</v>
      </c>
      <c r="C56" s="78" t="s">
        <v>72</v>
      </c>
      <c r="D56" s="18">
        <v>3</v>
      </c>
      <c r="E56" s="78" t="s">
        <v>33</v>
      </c>
      <c r="F56" s="170">
        <f>$I$48*'Plantas 16 x 17'!F54</f>
        <v>22990</v>
      </c>
      <c r="G56" s="79">
        <f>(D56*F56)</f>
        <v>68970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8"/>
      <c r="B57" s="81" t="s">
        <v>74</v>
      </c>
      <c r="C57" s="80"/>
      <c r="D57" s="18"/>
      <c r="E57" s="80"/>
      <c r="F57" s="170">
        <f>$I$48*'Plantas 16 x 17'!F55</f>
        <v>0</v>
      </c>
      <c r="G57" s="7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8"/>
      <c r="B58" s="83" t="s">
        <v>75</v>
      </c>
      <c r="C58" s="84" t="s">
        <v>76</v>
      </c>
      <c r="D58" s="85">
        <v>1</v>
      </c>
      <c r="E58" s="84" t="s">
        <v>33</v>
      </c>
      <c r="F58" s="170">
        <f>$I$48*'Plantas 16 x 17'!F56</f>
        <v>20900</v>
      </c>
      <c r="G58" s="86">
        <f>F58*D58</f>
        <v>20900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8"/>
      <c r="B59" s="87" t="s">
        <v>77</v>
      </c>
      <c r="C59" s="84" t="s">
        <v>76</v>
      </c>
      <c r="D59" s="85">
        <v>1</v>
      </c>
      <c r="E59" s="84" t="s">
        <v>33</v>
      </c>
      <c r="F59" s="170">
        <f>$I$48*'Plantas 16 x 17'!F57</f>
        <v>33440</v>
      </c>
      <c r="G59" s="86">
        <f>F59*D59</f>
        <v>33440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8"/>
      <c r="B60" s="17" t="s">
        <v>78</v>
      </c>
      <c r="C60" s="84" t="s">
        <v>79</v>
      </c>
      <c r="D60" s="85">
        <v>210</v>
      </c>
      <c r="E60" s="84" t="s">
        <v>33</v>
      </c>
      <c r="F60" s="170">
        <f>$I$48*'Plantas 16 x 17'!F58</f>
        <v>125.39999999999999</v>
      </c>
      <c r="G60" s="86">
        <f>F60*D60</f>
        <v>26334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8"/>
      <c r="C61" s="84"/>
      <c r="D61" s="85"/>
      <c r="E61" s="84"/>
      <c r="F61" s="170">
        <f>$I$48*'Plantas 16 x 17'!F59</f>
        <v>0</v>
      </c>
      <c r="G61" s="8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5"/>
      <c r="B62" s="88" t="s">
        <v>80</v>
      </c>
      <c r="C62" s="89"/>
      <c r="D62" s="89"/>
      <c r="E62" s="89"/>
      <c r="F62" s="90"/>
      <c r="G62" s="91">
        <f>SUM(G48:G61)</f>
        <v>5209753.4499999993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1"/>
      <c r="B63" s="57"/>
      <c r="C63" s="58"/>
      <c r="D63" s="58"/>
      <c r="E63" s="92"/>
      <c r="F63" s="59"/>
      <c r="G63" s="5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"/>
      <c r="B64" s="46" t="s">
        <v>81</v>
      </c>
      <c r="C64" s="47"/>
      <c r="D64" s="48"/>
      <c r="E64" s="48"/>
      <c r="F64" s="49"/>
      <c r="G64" s="4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5"/>
      <c r="B65" s="60" t="s">
        <v>82</v>
      </c>
      <c r="C65" s="61" t="s">
        <v>58</v>
      </c>
      <c r="D65" s="61" t="s">
        <v>59</v>
      </c>
      <c r="E65" s="60" t="s">
        <v>27</v>
      </c>
      <c r="F65" s="61" t="s">
        <v>28</v>
      </c>
      <c r="G65" s="60" t="s">
        <v>29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8"/>
      <c r="B66" s="62"/>
      <c r="C66" s="78"/>
      <c r="D66" s="79"/>
      <c r="E66" s="20"/>
      <c r="F66" s="93"/>
      <c r="G66" s="7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5"/>
      <c r="B67" s="94" t="s">
        <v>83</v>
      </c>
      <c r="C67" s="95"/>
      <c r="D67" s="95"/>
      <c r="E67" s="95"/>
      <c r="F67" s="96"/>
      <c r="G67" s="97">
        <f>SUM(G66)</f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1"/>
      <c r="B68" s="98"/>
      <c r="C68" s="98"/>
      <c r="D68" s="98"/>
      <c r="E68" s="98"/>
      <c r="F68" s="99"/>
      <c r="G68" s="9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65"/>
      <c r="B69" s="100" t="s">
        <v>84</v>
      </c>
      <c r="C69" s="101"/>
      <c r="D69" s="101"/>
      <c r="E69" s="101"/>
      <c r="F69" s="101"/>
      <c r="G69" s="102">
        <f>G32+G44+G62+G67</f>
        <v>7237753.4499999993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65"/>
      <c r="B70" s="103" t="s">
        <v>85</v>
      </c>
      <c r="C70" s="104"/>
      <c r="D70" s="104"/>
      <c r="E70" s="104"/>
      <c r="F70" s="104"/>
      <c r="G70" s="105">
        <f>G69*0.05</f>
        <v>361887.67249999999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65"/>
      <c r="B71" s="106" t="s">
        <v>86</v>
      </c>
      <c r="C71" s="107"/>
      <c r="D71" s="107"/>
      <c r="E71" s="107"/>
      <c r="F71" s="107"/>
      <c r="G71" s="108">
        <f>G70+G69</f>
        <v>7599641.1224999996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65"/>
      <c r="B72" s="103" t="s">
        <v>87</v>
      </c>
      <c r="C72" s="104"/>
      <c r="D72" s="104"/>
      <c r="E72" s="104"/>
      <c r="F72" s="104"/>
      <c r="G72" s="105">
        <f>G12</f>
        <v>9360000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65"/>
      <c r="B73" s="109" t="s">
        <v>88</v>
      </c>
      <c r="C73" s="110"/>
      <c r="D73" s="110"/>
      <c r="E73" s="110"/>
      <c r="F73" s="110"/>
      <c r="G73" s="111">
        <f>G72-G71</f>
        <v>1760358.8775000004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65"/>
      <c r="B74" s="112"/>
      <c r="C74" s="113"/>
      <c r="D74" s="113"/>
      <c r="E74" s="113"/>
      <c r="F74" s="113"/>
      <c r="G74" s="1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thickBot="1">
      <c r="A75" s="65"/>
      <c r="B75" s="115"/>
      <c r="C75" s="113"/>
      <c r="D75" s="113"/>
      <c r="E75" s="113"/>
      <c r="F75" s="113"/>
      <c r="G75" s="1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65"/>
      <c r="B76" s="116" t="s">
        <v>89</v>
      </c>
      <c r="C76" s="117"/>
      <c r="D76" s="117"/>
      <c r="E76" s="117"/>
      <c r="F76" s="118"/>
      <c r="G76" s="1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65"/>
      <c r="B77" s="122" t="s">
        <v>90</v>
      </c>
      <c r="C77" s="120"/>
      <c r="D77" s="120"/>
      <c r="E77" s="120"/>
      <c r="F77" s="121"/>
      <c r="G77" s="1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65"/>
      <c r="B78" s="122" t="s">
        <v>91</v>
      </c>
      <c r="C78" s="120"/>
      <c r="D78" s="120"/>
      <c r="E78" s="120"/>
      <c r="F78" s="121"/>
      <c r="G78" s="1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65"/>
      <c r="B79" s="122" t="s">
        <v>92</v>
      </c>
      <c r="C79" s="120"/>
      <c r="D79" s="120"/>
      <c r="E79" s="120"/>
      <c r="F79" s="121"/>
      <c r="G79" s="1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65"/>
      <c r="B80" s="122" t="s">
        <v>93</v>
      </c>
      <c r="C80" s="120"/>
      <c r="D80" s="120"/>
      <c r="E80" s="120"/>
      <c r="F80" s="121"/>
      <c r="G80" s="1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65"/>
      <c r="B81" s="122"/>
      <c r="C81" s="120"/>
      <c r="D81" s="120"/>
      <c r="E81" s="120"/>
      <c r="F81" s="121"/>
      <c r="G81" s="1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thickBot="1">
      <c r="A82" s="65"/>
      <c r="B82" s="123"/>
      <c r="C82" s="124"/>
      <c r="D82" s="124"/>
      <c r="E82" s="124"/>
      <c r="F82" s="125"/>
      <c r="G82" s="1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65"/>
      <c r="B83" s="126"/>
      <c r="C83" s="120"/>
      <c r="D83" s="120"/>
      <c r="E83" s="120"/>
      <c r="F83" s="120"/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 thickBot="1">
      <c r="A84" s="65"/>
      <c r="B84" s="175" t="s">
        <v>94</v>
      </c>
      <c r="C84" s="176"/>
      <c r="D84" s="127"/>
      <c r="E84" s="128"/>
      <c r="F84" s="128"/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65"/>
      <c r="B85" s="129" t="s">
        <v>82</v>
      </c>
      <c r="C85" s="130" t="s">
        <v>95</v>
      </c>
      <c r="D85" s="131" t="s">
        <v>96</v>
      </c>
      <c r="E85" s="128"/>
      <c r="F85" s="128"/>
      <c r="G85" s="1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65"/>
      <c r="B86" s="132" t="s">
        <v>97</v>
      </c>
      <c r="C86" s="133">
        <f>G32</f>
        <v>2028000</v>
      </c>
      <c r="D86" s="134">
        <f>(C86/C92)</f>
        <v>0.26685470633550962</v>
      </c>
      <c r="E86" s="128"/>
      <c r="F86" s="128"/>
      <c r="G86" s="1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65"/>
      <c r="B87" s="132" t="s">
        <v>98</v>
      </c>
      <c r="C87" s="135">
        <v>0</v>
      </c>
      <c r="D87" s="134">
        <v>0</v>
      </c>
      <c r="E87" s="128"/>
      <c r="F87" s="128"/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65"/>
      <c r="B88" s="132" t="s">
        <v>99</v>
      </c>
      <c r="C88" s="133"/>
      <c r="D88" s="134">
        <f>(C88/C92)</f>
        <v>0</v>
      </c>
      <c r="E88" s="128"/>
      <c r="F88" s="128"/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65"/>
      <c r="B89" s="132" t="s">
        <v>57</v>
      </c>
      <c r="C89" s="133">
        <f>G62</f>
        <v>5209753.4499999993</v>
      </c>
      <c r="D89" s="134">
        <f>(C89/C92)</f>
        <v>0.68552624604544277</v>
      </c>
      <c r="E89" s="128"/>
      <c r="F89" s="128"/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65"/>
      <c r="B90" s="132" t="s">
        <v>100</v>
      </c>
      <c r="C90" s="136">
        <v>0</v>
      </c>
      <c r="D90" s="134">
        <f>(C90/C92)</f>
        <v>0</v>
      </c>
      <c r="E90" s="137"/>
      <c r="F90" s="137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65"/>
      <c r="B91" s="132" t="s">
        <v>101</v>
      </c>
      <c r="C91" s="136">
        <f>G70</f>
        <v>361887.67249999999</v>
      </c>
      <c r="D91" s="134">
        <f>(C91/C92)</f>
        <v>4.7619047619047616E-2</v>
      </c>
      <c r="E91" s="137"/>
      <c r="F91" s="137"/>
      <c r="G91" s="1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thickBot="1">
      <c r="A92" s="65"/>
      <c r="B92" s="150" t="s">
        <v>102</v>
      </c>
      <c r="C92" s="139">
        <f>SUM(C86:C91)</f>
        <v>7599641.1224999996</v>
      </c>
      <c r="D92" s="140">
        <f>SUM(D86:D91)</f>
        <v>1</v>
      </c>
      <c r="E92" s="137"/>
      <c r="F92" s="137"/>
      <c r="G92" s="1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65"/>
      <c r="B93" s="115"/>
      <c r="C93" s="113"/>
      <c r="D93" s="113"/>
      <c r="E93" s="113"/>
      <c r="F93" s="113"/>
      <c r="G93" s="1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65"/>
      <c r="B94" s="141"/>
      <c r="C94" s="113"/>
      <c r="D94" s="113"/>
      <c r="E94" s="113"/>
      <c r="F94" s="113"/>
      <c r="G94" s="1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45" customHeight="1" thickBot="1">
      <c r="A95" s="142"/>
      <c r="B95" s="143"/>
      <c r="C95" s="144" t="s">
        <v>103</v>
      </c>
      <c r="D95" s="145" t="s">
        <v>104</v>
      </c>
      <c r="E95" s="146"/>
      <c r="F95" s="147"/>
      <c r="G95" s="1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65"/>
      <c r="B96" s="129" t="s">
        <v>105</v>
      </c>
      <c r="C96" s="167">
        <f>+D96*0.8</f>
        <v>28800</v>
      </c>
      <c r="D96" s="167">
        <v>36000</v>
      </c>
      <c r="E96" s="168">
        <f>+D96*1.2</f>
        <v>43200</v>
      </c>
      <c r="F96" s="148"/>
      <c r="G96" s="14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thickBot="1">
      <c r="A97" s="65"/>
      <c r="B97" s="150" t="s">
        <v>106</v>
      </c>
      <c r="C97" s="139">
        <f>(G71/C96)</f>
        <v>263.87642786458332</v>
      </c>
      <c r="D97" s="139">
        <f>+G71/D96</f>
        <v>211.10114229166666</v>
      </c>
      <c r="E97" s="151">
        <f>+G71/E96</f>
        <v>175.91761857638889</v>
      </c>
      <c r="F97" s="148"/>
      <c r="G97" s="14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65"/>
      <c r="B98" s="152" t="s">
        <v>107</v>
      </c>
      <c r="C98" s="120"/>
      <c r="D98" s="120"/>
      <c r="E98" s="120"/>
      <c r="F98" s="120"/>
      <c r="G98" s="120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9052B5-09D6-4F4D-8B40-4BE30B7A3BA7}">
  <ds:schemaRefs>
    <ds:schemaRef ds:uri="http://purl.org/dc/dcmitype/"/>
    <ds:schemaRef ds:uri="http://purl.org/dc/terms/"/>
    <ds:schemaRef ds:uri="http://schemas.microsoft.com/office/2006/documentManagement/types"/>
    <ds:schemaRef ds:uri="1030f0af-99cb-42f1-88fc-acec73331192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c5dbce2d-49dc-4afe-a5b0-d7fb7a90116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0D5849-ACE3-4E41-9DE8-AE3DD149EA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C1E0EA-2C3E-44B9-84CF-6EA3B3B40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Plantas 16 x 17</vt:lpstr>
      <vt:lpstr>Hoja 1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Olguita</dc:creator>
  <cp:lastModifiedBy>Juan Carlos Campos Olivares</cp:lastModifiedBy>
  <dcterms:created xsi:type="dcterms:W3CDTF">2021-02-23T18:10:54Z</dcterms:created>
  <dcterms:modified xsi:type="dcterms:W3CDTF">2022-07-21T20:41:22Z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