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Zanahori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G33" i="1"/>
  <c r="G66" i="1" l="1"/>
  <c r="G62" i="1"/>
  <c r="G61" i="1"/>
  <c r="G60" i="1"/>
  <c r="G58" i="1"/>
  <c r="G57" i="1"/>
  <c r="G55" i="1"/>
  <c r="G54" i="1"/>
  <c r="G52" i="1"/>
  <c r="G51" i="1"/>
  <c r="G49" i="1"/>
  <c r="G43" i="1"/>
  <c r="G42" i="1"/>
  <c r="G41" i="1"/>
  <c r="G40" i="1"/>
  <c r="G39" i="1"/>
  <c r="G38" i="1"/>
  <c r="G32" i="1"/>
  <c r="G27" i="1"/>
  <c r="G26" i="1"/>
  <c r="G25" i="1"/>
  <c r="G24" i="1"/>
  <c r="G23" i="1"/>
  <c r="G22" i="1"/>
  <c r="G21" i="1"/>
  <c r="G12" i="1"/>
  <c r="G28" i="1" l="1"/>
  <c r="C86" i="1" s="1"/>
  <c r="G34" i="1"/>
  <c r="C87" i="1" s="1"/>
  <c r="G44" i="1"/>
  <c r="C88" i="1" s="1"/>
  <c r="G63" i="1"/>
  <c r="C89" i="1" s="1"/>
  <c r="G67" i="1"/>
  <c r="G69" i="1" l="1"/>
  <c r="D96" i="1"/>
  <c r="G72" i="1" l="1"/>
  <c r="G70" i="1" l="1"/>
  <c r="C91" i="1" s="1"/>
  <c r="G71" i="1" l="1"/>
  <c r="D97" i="1" s="1"/>
  <c r="C92" i="1"/>
  <c r="D86" i="1" s="1"/>
  <c r="C97" i="1" l="1"/>
  <c r="E97" i="1"/>
  <c r="G73" i="1"/>
  <c r="D91" i="1"/>
  <c r="D89" i="1"/>
  <c r="D90" i="1"/>
  <c r="D88" i="1"/>
  <c r="D92" i="1" l="1"/>
</calcChain>
</file>

<file path=xl/sharedStrings.xml><?xml version="1.0" encoding="utf-8"?>
<sst xmlns="http://schemas.openxmlformats.org/spreadsheetml/2006/main" count="174" uniqueCount="123">
  <si>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</si>
  <si>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</si>
  <si>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</si>
  <si>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</si>
  <si>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</si>
  <si>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</si>
  <si>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</si>
  <si>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</si>
  <si>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</si>
  <si>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</si>
  <si>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</si>
  <si>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</si>
  <si>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</si>
  <si>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</si>
  <si>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</si>
  <si>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</si>
  <si>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</si>
  <si>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</si>
  <si>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</si>
  <si>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</si>
  <si>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</si>
  <si>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</si>
  <si>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</si>
  <si>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</si>
  <si>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</si>
  <si>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</si>
  <si>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</si>
  <si>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</si>
  <si>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</si>
  <si>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</si>
  <si>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</si>
  <si>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</si>
  <si>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</si>
  <si>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</si>
  <si>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</si>
  <si>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</si>
  <si>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</si>
  <si>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</si>
  <si>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</si>
  <si>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</si>
  <si>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</si>
  <si>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</si>
  <si>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</si>
  <si>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</si>
  <si>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</si>
  <si>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</si>
  <si>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</si>
  <si>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</si>
  <si>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</si>
  <si>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</si>
  <si>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</si>
  <si>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</si>
  <si>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</si>
  <si>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</si>
  <si>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</si>
  <si>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 </t>
  </si>
  <si>
    <t>kg</t>
  </si>
  <si>
    <t>Lt</t>
  </si>
  <si>
    <t>PRECIO ESPERADO ($/Unidades)</t>
  </si>
  <si>
    <t>ESCENARIOS COSTO UNITARIO  ($/unidades)</t>
  </si>
  <si>
    <t>ARAUCANIA</t>
  </si>
  <si>
    <t>VILCÚN</t>
  </si>
  <si>
    <t>SEQUÍA</t>
  </si>
  <si>
    <t>Vibrocultivador</t>
  </si>
  <si>
    <t>FERTILIZANTES</t>
  </si>
  <si>
    <t>Kg</t>
  </si>
  <si>
    <t>Septiembre</t>
  </si>
  <si>
    <t>JH</t>
  </si>
  <si>
    <t>Análisis de suelo</t>
  </si>
  <si>
    <t>Febrero-Marzo</t>
  </si>
  <si>
    <t xml:space="preserve">Siembra </t>
  </si>
  <si>
    <t>Enero-Febrero</t>
  </si>
  <si>
    <t>HERBICIDA</t>
  </si>
  <si>
    <t>Agosto-Septiembre</t>
  </si>
  <si>
    <t>Octubre-Noviembre</t>
  </si>
  <si>
    <t>Septiembre-Octubre</t>
  </si>
  <si>
    <t xml:space="preserve">Un </t>
  </si>
  <si>
    <t>ZANAHORIA</t>
  </si>
  <si>
    <t>Sin especificar</t>
  </si>
  <si>
    <t>BAJO</t>
  </si>
  <si>
    <t>MERCADO LOCAL</t>
  </si>
  <si>
    <t>LIMPIA DE TERRENO</t>
  </si>
  <si>
    <t>Siembra manual</t>
  </si>
  <si>
    <t>Aplicación de riego</t>
  </si>
  <si>
    <t>Septiembre-Febrero</t>
  </si>
  <si>
    <t>Aplicación de fertilizante</t>
  </si>
  <si>
    <t>Noviembre</t>
  </si>
  <si>
    <t>Control de Malezas</t>
  </si>
  <si>
    <t>Septiembre .Enero</t>
  </si>
  <si>
    <t>Aplicación de Pesticidas</t>
  </si>
  <si>
    <t>Cosecha , Lavado, Ensacado y Carga</t>
  </si>
  <si>
    <t>JA</t>
  </si>
  <si>
    <t>Octubre</t>
  </si>
  <si>
    <t>Cultivadora</t>
  </si>
  <si>
    <t xml:space="preserve">Arado </t>
  </si>
  <si>
    <t>Rastrajes</t>
  </si>
  <si>
    <t>Platabanda-Fertilizacion y Siembra</t>
  </si>
  <si>
    <t>Acequiadura</t>
  </si>
  <si>
    <t>Septiembre -Noviembre</t>
  </si>
  <si>
    <t>SEMILLAS</t>
  </si>
  <si>
    <t>Zanahoria</t>
  </si>
  <si>
    <t>Fertilizante sft</t>
  </si>
  <si>
    <t>Urea</t>
  </si>
  <si>
    <t>Afalon 50 wp</t>
  </si>
  <si>
    <t>Galant (desmanche)</t>
  </si>
  <si>
    <t xml:space="preserve">INSECTICIDA </t>
  </si>
  <si>
    <t>Troya 4 EC</t>
  </si>
  <si>
    <t>LT</t>
  </si>
  <si>
    <t>Septiembre-Noviembre</t>
  </si>
  <si>
    <t>ZERO</t>
  </si>
  <si>
    <t>Terrasorb foliar</t>
  </si>
  <si>
    <t>Octubre- Enero</t>
  </si>
  <si>
    <t>Sacos/hilos para cocer sacos</t>
  </si>
  <si>
    <t>Análisis de suelo Fertilidad completa</t>
  </si>
  <si>
    <t>Junio-Julio</t>
  </si>
  <si>
    <t>Traslados internos</t>
  </si>
  <si>
    <t>Anual</t>
  </si>
  <si>
    <t>Julio-Agosto</t>
  </si>
  <si>
    <t>Costo unitario ($/ Kilos) (*)</t>
  </si>
  <si>
    <t>RENDIMIENTO (Kilos/há)</t>
  </si>
  <si>
    <t>$/há</t>
  </si>
  <si>
    <t>COSTO TOTAL/há</t>
  </si>
  <si>
    <t>Rendimiento  (Kilos/há)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</si>
</sst>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[$-C0A]mmmm\-yy;@"/>
    <numFmt numFmtId="167" formatCode="_-* #,##0.00_-;\-* #,##0.00_-;_-* &quot;-&quot;??_-;_-@_-"/>
    <numFmt numFmtId="168" formatCode="#,##0.0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9"/>
      <name val="Arial Narrow"/>
      <family val="2"/>
    </font>
    <font>
      <b/>
      <sz val="8"/>
      <color indexed="9"/>
      <name val="Calibri"/>
      <family val="2"/>
    </font>
    <font>
      <b/>
      <sz val="7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7" fillId="0" borderId="17"/>
    <xf numFmtId="167" fontId="18" fillId="0" borderId="17" applyFont="0" applyFill="0" applyBorder="0" applyAlignment="0" applyProtection="0"/>
  </cellStyleXfs>
  <cellXfs count="18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49" fontId="7" fillId="3" borderId="16" xfId="0" applyNumberFormat="1" applyFont="1" applyFill="1" applyBorder="1" applyAlignment="1">
      <alignment vertical="center"/>
    </xf>
    <xf numFmtId="0" fontId="7" fillId="3" borderId="16" xfId="0" applyFont="1" applyFill="1" applyBorder="1" applyAlignment="1">
      <alignment horizontal="center" vertical="center"/>
    </xf>
    <xf numFmtId="0" fontId="13" fillId="6" borderId="17" xfId="0" applyFont="1" applyFill="1" applyBorder="1" applyAlignment="1"/>
    <xf numFmtId="3" fontId="11" fillId="2" borderId="5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>
      <alignment vertical="center"/>
    </xf>
    <xf numFmtId="0" fontId="8" fillId="6" borderId="17" xfId="0" applyFont="1" applyFill="1" applyBorder="1" applyAlignment="1">
      <alignment vertical="center"/>
    </xf>
    <xf numFmtId="0" fontId="13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0" fontId="0" fillId="2" borderId="17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49" fontId="11" fillId="7" borderId="21" xfId="0" applyNumberFormat="1" applyFont="1" applyFill="1" applyBorder="1" applyAlignment="1">
      <alignment vertical="center"/>
    </xf>
    <xf numFmtId="49" fontId="11" fillId="2" borderId="23" xfId="0" applyNumberFormat="1" applyFont="1" applyFill="1" applyBorder="1" applyAlignment="1">
      <alignment vertical="center"/>
    </xf>
    <xf numFmtId="9" fontId="13" fillId="2" borderId="24" xfId="0" applyNumberFormat="1" applyFont="1" applyFill="1" applyBorder="1" applyAlignment="1"/>
    <xf numFmtId="49" fontId="11" fillId="7" borderId="25" xfId="0" applyNumberFormat="1" applyFont="1" applyFill="1" applyBorder="1" applyAlignment="1">
      <alignment vertical="center"/>
    </xf>
    <xf numFmtId="165" fontId="11" fillId="7" borderId="26" xfId="0" applyNumberFormat="1" applyFont="1" applyFill="1" applyBorder="1" applyAlignment="1">
      <alignment vertical="center"/>
    </xf>
    <xf numFmtId="9" fontId="11" fillId="7" borderId="27" xfId="0" applyNumberFormat="1" applyFont="1" applyFill="1" applyBorder="1" applyAlignment="1">
      <alignment vertical="center"/>
    </xf>
    <xf numFmtId="0" fontId="13" fillId="8" borderId="30" xfId="0" applyFont="1" applyFill="1" applyBorder="1" applyAlignment="1"/>
    <xf numFmtId="0" fontId="13" fillId="2" borderId="17" xfId="0" applyFont="1" applyFill="1" applyBorder="1" applyAlignment="1">
      <alignment vertical="center"/>
    </xf>
    <xf numFmtId="49" fontId="13" fillId="2" borderId="17" xfId="0" applyNumberFormat="1" applyFont="1" applyFill="1" applyBorder="1" applyAlignment="1">
      <alignment vertical="center"/>
    </xf>
    <xf numFmtId="49" fontId="11" fillId="2" borderId="31" xfId="0" applyNumberFormat="1" applyFont="1" applyFill="1" applyBorder="1" applyAlignment="1">
      <alignment vertical="center"/>
    </xf>
    <xf numFmtId="0" fontId="13" fillId="2" borderId="32" xfId="0" applyFont="1" applyFill="1" applyBorder="1" applyAlignment="1"/>
    <xf numFmtId="0" fontId="13" fillId="2" borderId="33" xfId="0" applyFont="1" applyFill="1" applyBorder="1" applyAlignment="1"/>
    <xf numFmtId="49" fontId="13" fillId="2" borderId="34" xfId="0" applyNumberFormat="1" applyFont="1" applyFill="1" applyBorder="1" applyAlignment="1">
      <alignment vertical="center"/>
    </xf>
    <xf numFmtId="0" fontId="13" fillId="2" borderId="35" xfId="0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0" fontId="13" fillId="2" borderId="37" xfId="0" applyFont="1" applyFill="1" applyBorder="1" applyAlignment="1"/>
    <xf numFmtId="0" fontId="13" fillId="2" borderId="38" xfId="0" applyFont="1" applyFill="1" applyBorder="1" applyAlignment="1"/>
    <xf numFmtId="0" fontId="11" fillId="6" borderId="17" xfId="0" applyFont="1" applyFill="1" applyBorder="1" applyAlignment="1">
      <alignment vertical="center"/>
    </xf>
    <xf numFmtId="0" fontId="0" fillId="0" borderId="17" xfId="0" applyNumberFormat="1" applyFont="1" applyBorder="1" applyAlignment="1"/>
    <xf numFmtId="49" fontId="1" fillId="3" borderId="4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horizontal="right"/>
    </xf>
    <xf numFmtId="49" fontId="1" fillId="3" borderId="42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5" fillId="2" borderId="17" xfId="0" applyNumberFormat="1" applyFont="1" applyFill="1" applyBorder="1" applyAlignment="1">
      <alignment horizontal="right" vertical="center"/>
    </xf>
    <xf numFmtId="0" fontId="13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7" fillId="3" borderId="16" xfId="0" applyFont="1" applyFill="1" applyBorder="1" applyAlignment="1">
      <alignment horizontal="right" vertical="center"/>
    </xf>
    <xf numFmtId="49" fontId="1" fillId="3" borderId="42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vertical="center"/>
    </xf>
    <xf numFmtId="3" fontId="0" fillId="0" borderId="0" xfId="0" applyNumberFormat="1" applyFont="1" applyAlignment="1"/>
    <xf numFmtId="49" fontId="11" fillId="7" borderId="18" xfId="0" applyNumberFormat="1" applyFont="1" applyFill="1" applyBorder="1" applyAlignment="1">
      <alignment horizontal="center" vertical="center"/>
    </xf>
    <xf numFmtId="49" fontId="13" fillId="7" borderId="22" xfId="0" applyNumberFormat="1" applyFont="1" applyFill="1" applyBorder="1" applyAlignment="1">
      <alignment horizontal="center"/>
    </xf>
    <xf numFmtId="49" fontId="1" fillId="3" borderId="48" xfId="0" applyNumberFormat="1" applyFont="1" applyFill="1" applyBorder="1" applyAlignment="1">
      <alignment horizontal="center" vertical="center" wrapText="1"/>
    </xf>
    <xf numFmtId="3" fontId="19" fillId="0" borderId="47" xfId="0" applyNumberFormat="1" applyFont="1" applyBorder="1" applyAlignment="1">
      <alignment horizontal="center"/>
    </xf>
    <xf numFmtId="3" fontId="19" fillId="0" borderId="47" xfId="0" applyNumberFormat="1" applyFont="1" applyBorder="1"/>
    <xf numFmtId="3" fontId="19" fillId="0" borderId="47" xfId="0" applyNumberFormat="1" applyFont="1" applyFill="1" applyBorder="1"/>
    <xf numFmtId="3" fontId="20" fillId="0" borderId="47" xfId="0" applyNumberFormat="1" applyFont="1" applyBorder="1" applyAlignment="1">
      <alignment horizontal="right"/>
    </xf>
    <xf numFmtId="3" fontId="20" fillId="0" borderId="47" xfId="0" applyNumberFormat="1" applyFont="1" applyBorder="1" applyAlignment="1">
      <alignment horizontal="center"/>
    </xf>
    <xf numFmtId="3" fontId="20" fillId="0" borderId="47" xfId="0" applyNumberFormat="1" applyFont="1" applyBorder="1"/>
    <xf numFmtId="3" fontId="21" fillId="0" borderId="47" xfId="0" applyNumberFormat="1" applyFont="1" applyBorder="1"/>
    <xf numFmtId="3" fontId="19" fillId="0" borderId="47" xfId="0" applyNumberFormat="1" applyFont="1" applyBorder="1" applyAlignment="1">
      <alignment wrapText="1"/>
    </xf>
    <xf numFmtId="3" fontId="21" fillId="0" borderId="47" xfId="0" applyNumberFormat="1" applyFont="1" applyBorder="1" applyAlignment="1">
      <alignment wrapText="1"/>
    </xf>
    <xf numFmtId="3" fontId="19" fillId="9" borderId="47" xfId="0" applyNumberFormat="1" applyFont="1" applyFill="1" applyBorder="1" applyAlignment="1">
      <alignment horizontal="right" indent="1"/>
    </xf>
    <xf numFmtId="3" fontId="19" fillId="0" borderId="41" xfId="0" applyNumberFormat="1" applyFont="1" applyBorder="1" applyAlignment="1">
      <alignment horizontal="left" vertical="center" wrapText="1"/>
    </xf>
    <xf numFmtId="3" fontId="19" fillId="0" borderId="41" xfId="0" applyNumberFormat="1" applyFont="1" applyBorder="1" applyAlignment="1">
      <alignment horizontal="right"/>
    </xf>
    <xf numFmtId="3" fontId="20" fillId="0" borderId="41" xfId="0" applyNumberFormat="1" applyFont="1" applyFill="1" applyBorder="1" applyAlignment="1">
      <alignment horizontal="left"/>
    </xf>
    <xf numFmtId="3" fontId="20" fillId="0" borderId="47" xfId="0" applyNumberFormat="1" applyFont="1" applyFill="1" applyBorder="1"/>
    <xf numFmtId="3" fontId="20" fillId="0" borderId="47" xfId="0" applyNumberFormat="1" applyFont="1" applyFill="1" applyBorder="1" applyAlignment="1">
      <alignment horizontal="center"/>
    </xf>
    <xf numFmtId="3" fontId="19" fillId="0" borderId="47" xfId="0" applyNumberFormat="1" applyFont="1" applyFill="1" applyBorder="1" applyAlignment="1">
      <alignment horizontal="right"/>
    </xf>
    <xf numFmtId="3" fontId="20" fillId="0" borderId="47" xfId="0" applyNumberFormat="1" applyFont="1" applyFill="1" applyBorder="1" applyAlignment="1">
      <alignment horizontal="left"/>
    </xf>
    <xf numFmtId="3" fontId="4" fillId="0" borderId="47" xfId="1" applyNumberFormat="1" applyFont="1" applyBorder="1" applyAlignment="1">
      <alignment horizontal="left"/>
    </xf>
    <xf numFmtId="3" fontId="4" fillId="0" borderId="47" xfId="1" applyNumberFormat="1" applyFont="1" applyBorder="1" applyAlignment="1">
      <alignment horizontal="center"/>
    </xf>
    <xf numFmtId="3" fontId="4" fillId="0" borderId="47" xfId="1" applyNumberFormat="1" applyFont="1" applyBorder="1" applyAlignment="1">
      <alignment horizontal="right"/>
    </xf>
    <xf numFmtId="3" fontId="19" fillId="0" borderId="47" xfId="1" applyNumberFormat="1" applyFont="1" applyBorder="1" applyAlignment="1">
      <alignment horizontal="right"/>
    </xf>
    <xf numFmtId="3" fontId="4" fillId="0" borderId="47" xfId="1" applyNumberFormat="1" applyFont="1" applyFill="1" applyBorder="1" applyAlignment="1">
      <alignment horizontal="left"/>
    </xf>
    <xf numFmtId="3" fontId="19" fillId="9" borderId="47" xfId="0" applyNumberFormat="1" applyFont="1" applyFill="1" applyBorder="1" applyAlignment="1">
      <alignment horizontal="right"/>
    </xf>
    <xf numFmtId="3" fontId="19" fillId="0" borderId="47" xfId="0" applyNumberFormat="1" applyFont="1" applyFill="1" applyBorder="1" applyAlignment="1">
      <alignment horizontal="center"/>
    </xf>
    <xf numFmtId="3" fontId="19" fillId="0" borderId="47" xfId="0" applyNumberFormat="1" applyFont="1" applyFill="1" applyBorder="1" applyAlignment="1">
      <alignment wrapText="1"/>
    </xf>
    <xf numFmtId="3" fontId="19" fillId="0" borderId="47" xfId="0" applyNumberFormat="1" applyFont="1" applyBorder="1" applyAlignment="1">
      <alignment horizontal="right"/>
    </xf>
    <xf numFmtId="49" fontId="1" fillId="5" borderId="50" xfId="0" applyNumberFormat="1" applyFont="1" applyFill="1" applyBorder="1" applyAlignment="1">
      <alignment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right" vertical="center"/>
    </xf>
    <xf numFmtId="3" fontId="6" fillId="3" borderId="12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0" fillId="2" borderId="52" xfId="0" applyFont="1" applyFill="1" applyBorder="1" applyAlignment="1"/>
    <xf numFmtId="0" fontId="2" fillId="2" borderId="53" xfId="0" applyFont="1" applyFill="1" applyBorder="1" applyAlignment="1">
      <alignment wrapText="1"/>
    </xf>
    <xf numFmtId="49" fontId="4" fillId="2" borderId="41" xfId="0" applyNumberFormat="1" applyFont="1" applyFill="1" applyBorder="1" applyAlignment="1">
      <alignment vertical="center" wrapText="1"/>
    </xf>
    <xf numFmtId="14" fontId="2" fillId="2" borderId="53" xfId="0" applyNumberFormat="1" applyFont="1" applyFill="1" applyBorder="1" applyAlignment="1"/>
    <xf numFmtId="0" fontId="4" fillId="0" borderId="41" xfId="0" applyFont="1" applyBorder="1" applyAlignment="1">
      <alignment horizontal="left" vertical="center"/>
    </xf>
    <xf numFmtId="0" fontId="19" fillId="0" borderId="41" xfId="0" applyFont="1" applyFill="1" applyBorder="1" applyAlignment="1">
      <alignment horizontal="left" vertical="center"/>
    </xf>
    <xf numFmtId="166" fontId="4" fillId="0" borderId="41" xfId="0" applyNumberFormat="1" applyFont="1" applyBorder="1" applyAlignment="1">
      <alignment horizontal="left" vertical="center"/>
    </xf>
    <xf numFmtId="49" fontId="22" fillId="3" borderId="41" xfId="0" applyNumberFormat="1" applyFont="1" applyFill="1" applyBorder="1" applyAlignment="1">
      <alignment vertical="center" wrapText="1"/>
    </xf>
    <xf numFmtId="3" fontId="20" fillId="9" borderId="41" xfId="0" applyNumberFormat="1" applyFont="1" applyFill="1" applyBorder="1" applyAlignment="1">
      <alignment horizontal="left" wrapText="1"/>
    </xf>
    <xf numFmtId="0" fontId="4" fillId="2" borderId="54" xfId="0" applyFont="1" applyFill="1" applyBorder="1" applyAlignment="1"/>
    <xf numFmtId="3" fontId="20" fillId="0" borderId="41" xfId="0" applyNumberFormat="1" applyFont="1" applyFill="1" applyBorder="1" applyAlignment="1">
      <alignment horizontal="right"/>
    </xf>
    <xf numFmtId="3" fontId="20" fillId="9" borderId="41" xfId="0" applyNumberFormat="1" applyFont="1" applyFill="1" applyBorder="1" applyAlignment="1">
      <alignment horizontal="left"/>
    </xf>
    <xf numFmtId="14" fontId="20" fillId="9" borderId="41" xfId="0" applyNumberFormat="1" applyFont="1" applyFill="1" applyBorder="1" applyAlignment="1">
      <alignment horizontal="right"/>
    </xf>
    <xf numFmtId="3" fontId="20" fillId="9" borderId="41" xfId="0" applyNumberFormat="1" applyFont="1" applyFill="1" applyBorder="1" applyAlignment="1">
      <alignment horizontal="right"/>
    </xf>
    <xf numFmtId="14" fontId="20" fillId="0" borderId="41" xfId="0" applyNumberFormat="1" applyFont="1" applyFill="1" applyBorder="1" applyAlignment="1">
      <alignment horizontal="right"/>
    </xf>
    <xf numFmtId="168" fontId="19" fillId="0" borderId="41" xfId="0" applyNumberFormat="1" applyFont="1" applyBorder="1" applyAlignment="1">
      <alignment horizontal="right"/>
    </xf>
    <xf numFmtId="168" fontId="20" fillId="0" borderId="41" xfId="0" applyNumberFormat="1" applyFont="1" applyBorder="1" applyAlignment="1">
      <alignment horizontal="right"/>
    </xf>
    <xf numFmtId="0" fontId="6" fillId="3" borderId="49" xfId="0" applyFont="1" applyFill="1" applyBorder="1" applyAlignment="1">
      <alignment horizontal="right" vertical="center"/>
    </xf>
    <xf numFmtId="3" fontId="6" fillId="3" borderId="49" xfId="0" applyNumberFormat="1" applyFont="1" applyFill="1" applyBorder="1" applyAlignment="1">
      <alignment horizontal="right" vertical="center"/>
    </xf>
    <xf numFmtId="3" fontId="20" fillId="0" borderId="41" xfId="0" applyNumberFormat="1" applyFont="1" applyFill="1" applyBorder="1" applyAlignment="1">
      <alignment horizontal="left" vertical="top" wrapText="1"/>
    </xf>
    <xf numFmtId="49" fontId="6" fillId="3" borderId="49" xfId="0" applyNumberFormat="1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right" vertical="center"/>
    </xf>
    <xf numFmtId="3" fontId="20" fillId="0" borderId="47" xfId="0" applyNumberFormat="1" applyFont="1" applyFill="1" applyBorder="1" applyAlignment="1">
      <alignment horizontal="right"/>
    </xf>
    <xf numFmtId="168" fontId="20" fillId="0" borderId="47" xfId="0" applyNumberFormat="1" applyFont="1" applyBorder="1" applyAlignment="1">
      <alignment horizontal="right"/>
    </xf>
    <xf numFmtId="168" fontId="20" fillId="0" borderId="47" xfId="0" applyNumberFormat="1" applyFont="1" applyFill="1" applyBorder="1" applyAlignment="1">
      <alignment horizontal="right"/>
    </xf>
    <xf numFmtId="0" fontId="18" fillId="9" borderId="0" xfId="0" applyNumberFormat="1" applyFont="1" applyFill="1" applyAlignment="1"/>
    <xf numFmtId="3" fontId="19" fillId="9" borderId="41" xfId="0" applyNumberFormat="1" applyFont="1" applyFill="1" applyBorder="1" applyAlignment="1">
      <alignment horizontal="right"/>
    </xf>
    <xf numFmtId="168" fontId="20" fillId="9" borderId="41" xfId="0" applyNumberFormat="1" applyFont="1" applyFill="1" applyBorder="1" applyAlignment="1">
      <alignment horizontal="right"/>
    </xf>
    <xf numFmtId="168" fontId="4" fillId="0" borderId="47" xfId="1" applyNumberFormat="1" applyFont="1" applyBorder="1" applyAlignment="1">
      <alignment horizontal="right"/>
    </xf>
    <xf numFmtId="3" fontId="4" fillId="9" borderId="47" xfId="1" applyNumberFormat="1" applyFont="1" applyFill="1" applyBorder="1" applyAlignment="1">
      <alignment horizontal="center"/>
    </xf>
    <xf numFmtId="0" fontId="0" fillId="9" borderId="0" xfId="0" applyNumberFormat="1" applyFont="1" applyFill="1" applyAlignment="1"/>
    <xf numFmtId="49" fontId="6" fillId="3" borderId="5" xfId="0" applyNumberFormat="1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16" fillId="8" borderId="28" xfId="0" applyNumberFormat="1" applyFont="1" applyFill="1" applyBorder="1" applyAlignment="1">
      <alignment vertical="center"/>
    </xf>
    <xf numFmtId="0" fontId="11" fillId="8" borderId="29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right" vertical="center"/>
    </xf>
    <xf numFmtId="3" fontId="6" fillId="3" borderId="41" xfId="0" applyNumberFormat="1" applyFont="1" applyFill="1" applyBorder="1" applyAlignment="1">
      <alignment horizontal="right" vertical="center"/>
    </xf>
    <xf numFmtId="49" fontId="23" fillId="5" borderId="55" xfId="0" applyNumberFormat="1" applyFont="1" applyFill="1" applyBorder="1" applyAlignment="1">
      <alignment vertical="center"/>
    </xf>
    <xf numFmtId="0" fontId="23" fillId="5" borderId="56" xfId="0" applyFont="1" applyFill="1" applyBorder="1" applyAlignment="1">
      <alignment vertical="center"/>
    </xf>
    <xf numFmtId="164" fontId="23" fillId="5" borderId="57" xfId="0" applyNumberFormat="1" applyFont="1" applyFill="1" applyBorder="1" applyAlignment="1">
      <alignment vertical="center"/>
    </xf>
    <xf numFmtId="49" fontId="23" fillId="3" borderId="58" xfId="0" applyNumberFormat="1" applyFont="1" applyFill="1" applyBorder="1" applyAlignment="1">
      <alignment vertical="center"/>
    </xf>
    <xf numFmtId="0" fontId="23" fillId="3" borderId="17" xfId="0" applyFont="1" applyFill="1" applyBorder="1" applyAlignment="1">
      <alignment vertical="center"/>
    </xf>
    <xf numFmtId="164" fontId="23" fillId="3" borderId="59" xfId="0" applyNumberFormat="1" applyFont="1" applyFill="1" applyBorder="1" applyAlignment="1">
      <alignment vertical="center"/>
    </xf>
    <xf numFmtId="49" fontId="23" fillId="5" borderId="58" xfId="0" applyNumberFormat="1" applyFont="1" applyFill="1" applyBorder="1" applyAlignment="1">
      <alignment vertical="center"/>
    </xf>
    <xf numFmtId="0" fontId="23" fillId="5" borderId="17" xfId="0" applyFont="1" applyFill="1" applyBorder="1" applyAlignment="1">
      <alignment vertical="center"/>
    </xf>
    <xf numFmtId="164" fontId="23" fillId="5" borderId="59" xfId="0" applyNumberFormat="1" applyFont="1" applyFill="1" applyBorder="1" applyAlignment="1">
      <alignment vertical="center"/>
    </xf>
    <xf numFmtId="49" fontId="23" fillId="5" borderId="60" xfId="0" applyNumberFormat="1" applyFont="1" applyFill="1" applyBorder="1" applyAlignment="1">
      <alignment vertical="center"/>
    </xf>
    <xf numFmtId="0" fontId="23" fillId="5" borderId="61" xfId="0" applyFont="1" applyFill="1" applyBorder="1" applyAlignment="1">
      <alignment vertical="center"/>
    </xf>
    <xf numFmtId="164" fontId="23" fillId="5" borderId="62" xfId="0" applyNumberFormat="1" applyFont="1" applyFill="1" applyBorder="1" applyAlignment="1">
      <alignment vertical="center"/>
    </xf>
    <xf numFmtId="3" fontId="6" fillId="3" borderId="16" xfId="0" applyNumberFormat="1" applyFont="1" applyFill="1" applyBorder="1" applyAlignment="1">
      <alignment horizontal="right" vertical="center"/>
    </xf>
    <xf numFmtId="49" fontId="24" fillId="8" borderId="44" xfId="0" applyNumberFormat="1" applyFont="1" applyFill="1" applyBorder="1" applyAlignment="1">
      <alignment horizontal="center" vertical="center"/>
    </xf>
    <xf numFmtId="49" fontId="24" fillId="8" borderId="45" xfId="0" applyNumberFormat="1" applyFont="1" applyFill="1" applyBorder="1" applyAlignment="1">
      <alignment horizontal="center" vertical="center"/>
    </xf>
    <xf numFmtId="49" fontId="24" fillId="8" borderId="46" xfId="0" applyNumberFormat="1" applyFont="1" applyFill="1" applyBorder="1" applyAlignment="1">
      <alignment horizontal="center" vertical="center"/>
    </xf>
    <xf numFmtId="49" fontId="24" fillId="7" borderId="39" xfId="0" applyNumberFormat="1" applyFont="1" applyFill="1" applyBorder="1" applyAlignment="1">
      <alignment vertical="center"/>
    </xf>
    <xf numFmtId="3" fontId="24" fillId="7" borderId="40" xfId="0" applyNumberFormat="1" applyFont="1" applyFill="1" applyBorder="1" applyAlignment="1">
      <alignment vertical="center"/>
    </xf>
    <xf numFmtId="49" fontId="24" fillId="7" borderId="25" xfId="0" applyNumberFormat="1" applyFont="1" applyFill="1" applyBorder="1" applyAlignment="1">
      <alignment vertical="center"/>
    </xf>
    <xf numFmtId="165" fontId="24" fillId="7" borderId="26" xfId="0" applyNumberFormat="1" applyFont="1" applyFill="1" applyBorder="1" applyAlignment="1">
      <alignment vertical="center"/>
    </xf>
    <xf numFmtId="165" fontId="24" fillId="7" borderId="27" xfId="0" applyNumberFormat="1" applyFont="1" applyFill="1" applyBorder="1" applyAlignment="1">
      <alignment vertical="center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workbookViewId="0">
      <selection activeCell="B97" sqref="B97"/>
    </sheetView>
  </sheetViews>
  <sheetFormatPr baseColWidth="10" defaultColWidth="10.85546875" defaultRowHeight="11.25" customHeight="1" x14ac:dyDescent="0.25"/>
  <cols>
    <col min="1" max="1" width="15.42578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77" customWidth="1"/>
    <col min="8" max="25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64"/>
    </row>
    <row r="2" spans="1:8" ht="15" customHeight="1" x14ac:dyDescent="0.25">
      <c r="A2" s="2"/>
      <c r="B2" s="2"/>
      <c r="C2" s="2"/>
      <c r="D2" s="2"/>
      <c r="E2" s="2"/>
      <c r="F2" s="2"/>
      <c r="G2" s="64"/>
    </row>
    <row r="3" spans="1:8" ht="15" customHeight="1" x14ac:dyDescent="0.25">
      <c r="A3" s="2"/>
      <c r="B3" s="2"/>
      <c r="C3" s="2"/>
      <c r="D3" s="2"/>
      <c r="E3" s="2"/>
      <c r="F3" s="2"/>
      <c r="G3" s="64"/>
    </row>
    <row r="4" spans="1:8" ht="15" customHeight="1" x14ac:dyDescent="0.25">
      <c r="A4" s="2"/>
      <c r="B4" s="2"/>
      <c r="C4" s="2"/>
      <c r="D4" s="2"/>
      <c r="E4" s="2"/>
      <c r="F4" s="2"/>
      <c r="G4" s="64"/>
    </row>
    <row r="5" spans="1:8" ht="15" customHeight="1" x14ac:dyDescent="0.25">
      <c r="A5" s="2"/>
      <c r="B5" s="2"/>
      <c r="C5" s="2"/>
      <c r="D5" s="2"/>
      <c r="E5" s="2"/>
      <c r="F5" s="2"/>
      <c r="G5" s="64"/>
    </row>
    <row r="6" spans="1:8" ht="15" customHeight="1" x14ac:dyDescent="0.25">
      <c r="A6" s="2"/>
      <c r="B6" s="2"/>
      <c r="C6" s="2"/>
      <c r="D6" s="2"/>
      <c r="E6" s="2"/>
      <c r="F6" s="2"/>
      <c r="G6" s="64"/>
    </row>
    <row r="7" spans="1:8" ht="15" customHeight="1" x14ac:dyDescent="0.25">
      <c r="A7" s="2"/>
      <c r="B7" s="2"/>
      <c r="C7" s="2"/>
      <c r="D7" s="2"/>
      <c r="E7" s="2"/>
      <c r="F7" s="2"/>
      <c r="G7" s="64"/>
    </row>
    <row r="8" spans="1:8" ht="15" customHeight="1" x14ac:dyDescent="0.25">
      <c r="A8" s="2"/>
      <c r="B8" s="121"/>
      <c r="C8" s="121"/>
      <c r="D8" s="2"/>
      <c r="E8" s="3"/>
      <c r="F8" s="3"/>
      <c r="G8" s="65"/>
    </row>
    <row r="9" spans="1:8" ht="12.2" customHeight="1" x14ac:dyDescent="0.25">
      <c r="A9" s="37"/>
      <c r="B9" s="128" t="s">
        <v>0</v>
      </c>
      <c r="C9" s="129" t="s">
        <v>77</v>
      </c>
      <c r="D9" s="130"/>
      <c r="E9" s="152" t="s">
        <v>119</v>
      </c>
      <c r="F9" s="153"/>
      <c r="G9" s="131">
        <v>42500</v>
      </c>
      <c r="H9" s="146"/>
    </row>
    <row r="10" spans="1:8" ht="18" customHeight="1" x14ac:dyDescent="0.25">
      <c r="A10" s="37"/>
      <c r="B10" s="123" t="s">
        <v>1</v>
      </c>
      <c r="C10" s="132" t="s">
        <v>78</v>
      </c>
      <c r="D10" s="130"/>
      <c r="E10" s="154" t="s">
        <v>2</v>
      </c>
      <c r="F10" s="155"/>
      <c r="G10" s="133">
        <v>44896</v>
      </c>
    </row>
    <row r="11" spans="1:8" ht="18" customHeight="1" x14ac:dyDescent="0.25">
      <c r="A11" s="37"/>
      <c r="B11" s="123" t="s">
        <v>3</v>
      </c>
      <c r="C11" s="132" t="s">
        <v>79</v>
      </c>
      <c r="D11" s="130"/>
      <c r="E11" s="154" t="s">
        <v>58</v>
      </c>
      <c r="F11" s="155"/>
      <c r="G11" s="131">
        <v>250</v>
      </c>
    </row>
    <row r="12" spans="1:8" ht="11.25" customHeight="1" x14ac:dyDescent="0.25">
      <c r="A12" s="37"/>
      <c r="B12" s="123" t="s">
        <v>4</v>
      </c>
      <c r="C12" s="125" t="s">
        <v>60</v>
      </c>
      <c r="D12" s="130"/>
      <c r="E12" s="119" t="s">
        <v>5</v>
      </c>
      <c r="F12" s="120"/>
      <c r="G12" s="134">
        <f>G9*G11</f>
        <v>10625000</v>
      </c>
    </row>
    <row r="13" spans="1:8" ht="11.25" customHeight="1" x14ac:dyDescent="0.25">
      <c r="A13" s="37"/>
      <c r="B13" s="123" t="s">
        <v>6</v>
      </c>
      <c r="C13" s="126" t="s">
        <v>61</v>
      </c>
      <c r="D13" s="130"/>
      <c r="E13" s="154" t="s">
        <v>7</v>
      </c>
      <c r="F13" s="155"/>
      <c r="G13" s="134" t="s">
        <v>80</v>
      </c>
    </row>
    <row r="14" spans="1:8" ht="13.7" customHeight="1" x14ac:dyDescent="0.25">
      <c r="A14" s="37"/>
      <c r="B14" s="123" t="s">
        <v>8</v>
      </c>
      <c r="C14" s="126" t="s">
        <v>61</v>
      </c>
      <c r="D14" s="130"/>
      <c r="E14" s="154" t="s">
        <v>9</v>
      </c>
      <c r="F14" s="155"/>
      <c r="G14" s="135">
        <v>44896</v>
      </c>
    </row>
    <row r="15" spans="1:8" ht="25.5" customHeight="1" x14ac:dyDescent="0.25">
      <c r="A15" s="37"/>
      <c r="B15" s="123" t="s">
        <v>10</v>
      </c>
      <c r="C15" s="127">
        <v>44713</v>
      </c>
      <c r="D15" s="130"/>
      <c r="E15" s="156" t="s">
        <v>11</v>
      </c>
      <c r="F15" s="157"/>
      <c r="G15" s="131" t="s">
        <v>62</v>
      </c>
    </row>
    <row r="16" spans="1:8" ht="12.2" customHeight="1" x14ac:dyDescent="0.25">
      <c r="A16" s="2"/>
      <c r="B16" s="122"/>
      <c r="C16" s="124"/>
      <c r="D16" s="5"/>
      <c r="E16" s="6"/>
      <c r="F16" s="6"/>
      <c r="G16" s="66"/>
    </row>
    <row r="17" spans="1:7" ht="12.2" customHeight="1" x14ac:dyDescent="0.25">
      <c r="A17" s="7"/>
      <c r="B17" s="158" t="s">
        <v>12</v>
      </c>
      <c r="C17" s="159"/>
      <c r="D17" s="159"/>
      <c r="E17" s="159"/>
      <c r="F17" s="159"/>
      <c r="G17" s="159"/>
    </row>
    <row r="18" spans="1:7" ht="12.2" customHeight="1" x14ac:dyDescent="0.25">
      <c r="A18" s="2"/>
      <c r="B18" s="8"/>
      <c r="C18" s="9"/>
      <c r="D18" s="9"/>
      <c r="E18" s="9"/>
      <c r="F18" s="10"/>
      <c r="G18" s="67"/>
    </row>
    <row r="19" spans="1:7" ht="12.2" customHeight="1" x14ac:dyDescent="0.25">
      <c r="A19" s="4"/>
      <c r="B19" s="11" t="s">
        <v>13</v>
      </c>
      <c r="C19" s="12"/>
      <c r="D19" s="13"/>
      <c r="E19" s="13"/>
      <c r="F19" s="13"/>
      <c r="G19" s="68"/>
    </row>
    <row r="20" spans="1:7" ht="24" customHeight="1" x14ac:dyDescent="0.25">
      <c r="A20" s="7"/>
      <c r="B20" s="86" t="s">
        <v>14</v>
      </c>
      <c r="C20" s="86" t="s">
        <v>15</v>
      </c>
      <c r="D20" s="86" t="s">
        <v>16</v>
      </c>
      <c r="E20" s="86" t="s">
        <v>17</v>
      </c>
      <c r="F20" s="86" t="s">
        <v>18</v>
      </c>
      <c r="G20" s="86" t="s">
        <v>19</v>
      </c>
    </row>
    <row r="21" spans="1:7" ht="12.75" customHeight="1" x14ac:dyDescent="0.25">
      <c r="A21" s="37"/>
      <c r="B21" s="97" t="s">
        <v>81</v>
      </c>
      <c r="C21" s="98" t="s">
        <v>67</v>
      </c>
      <c r="D21" s="136">
        <v>2</v>
      </c>
      <c r="E21" s="98" t="s">
        <v>117</v>
      </c>
      <c r="F21" s="131">
        <v>15000</v>
      </c>
      <c r="G21" s="98">
        <f>F21*D21</f>
        <v>30000</v>
      </c>
    </row>
    <row r="22" spans="1:7" ht="12.75" customHeight="1" x14ac:dyDescent="0.25">
      <c r="A22" s="37"/>
      <c r="B22" s="99" t="s">
        <v>82</v>
      </c>
      <c r="C22" s="98" t="s">
        <v>67</v>
      </c>
      <c r="D22" s="136">
        <v>2</v>
      </c>
      <c r="E22" s="98" t="s">
        <v>75</v>
      </c>
      <c r="F22" s="131">
        <v>20000</v>
      </c>
      <c r="G22" s="98">
        <f t="shared" ref="G22:G27" si="0">F22*D22</f>
        <v>40000</v>
      </c>
    </row>
    <row r="23" spans="1:7" ht="12.75" customHeight="1" x14ac:dyDescent="0.25">
      <c r="A23" s="37"/>
      <c r="B23" s="99" t="s">
        <v>83</v>
      </c>
      <c r="C23" s="98" t="s">
        <v>67</v>
      </c>
      <c r="D23" s="137">
        <v>4</v>
      </c>
      <c r="E23" s="98" t="s">
        <v>84</v>
      </c>
      <c r="F23" s="131">
        <v>15000</v>
      </c>
      <c r="G23" s="98">
        <f t="shared" si="0"/>
        <v>60000</v>
      </c>
    </row>
    <row r="24" spans="1:7" ht="12.75" customHeight="1" x14ac:dyDescent="0.25">
      <c r="A24" s="37"/>
      <c r="B24" s="99" t="s">
        <v>85</v>
      </c>
      <c r="C24" s="98" t="s">
        <v>67</v>
      </c>
      <c r="D24" s="137">
        <v>2</v>
      </c>
      <c r="E24" s="98" t="s">
        <v>86</v>
      </c>
      <c r="F24" s="131">
        <v>15000</v>
      </c>
      <c r="G24" s="98">
        <f t="shared" si="0"/>
        <v>30000</v>
      </c>
    </row>
    <row r="25" spans="1:7" ht="12.75" customHeight="1" x14ac:dyDescent="0.25">
      <c r="A25" s="37"/>
      <c r="B25" s="99" t="s">
        <v>87</v>
      </c>
      <c r="C25" s="98" t="s">
        <v>67</v>
      </c>
      <c r="D25" s="137">
        <v>4</v>
      </c>
      <c r="E25" s="98" t="s">
        <v>88</v>
      </c>
      <c r="F25" s="131">
        <v>15000</v>
      </c>
      <c r="G25" s="98">
        <f t="shared" si="0"/>
        <v>60000</v>
      </c>
    </row>
    <row r="26" spans="1:7" ht="12.75" customHeight="1" x14ac:dyDescent="0.25">
      <c r="A26" s="37"/>
      <c r="B26" s="99" t="s">
        <v>89</v>
      </c>
      <c r="C26" s="98" t="s">
        <v>67</v>
      </c>
      <c r="D26" s="137">
        <v>2</v>
      </c>
      <c r="E26" s="98" t="s">
        <v>88</v>
      </c>
      <c r="F26" s="131">
        <v>15000</v>
      </c>
      <c r="G26" s="98">
        <f t="shared" si="0"/>
        <v>30000</v>
      </c>
    </row>
    <row r="27" spans="1:7" ht="30.75" customHeight="1" x14ac:dyDescent="0.25">
      <c r="A27" s="37"/>
      <c r="B27" s="140" t="s">
        <v>90</v>
      </c>
      <c r="C27" s="147" t="s">
        <v>67</v>
      </c>
      <c r="D27" s="148">
        <v>50</v>
      </c>
      <c r="E27" s="134" t="s">
        <v>71</v>
      </c>
      <c r="F27" s="134">
        <v>20000</v>
      </c>
      <c r="G27" s="147">
        <f t="shared" si="0"/>
        <v>1000000</v>
      </c>
    </row>
    <row r="28" spans="1:7" ht="12.75" customHeight="1" x14ac:dyDescent="0.25">
      <c r="A28" s="7"/>
      <c r="B28" s="141" t="s">
        <v>20</v>
      </c>
      <c r="C28" s="138"/>
      <c r="D28" s="138"/>
      <c r="E28" s="138"/>
      <c r="F28" s="138"/>
      <c r="G28" s="139">
        <f>SUM(G21:G27)</f>
        <v>1250000</v>
      </c>
    </row>
    <row r="29" spans="1:7" ht="12.2" customHeight="1" x14ac:dyDescent="0.25">
      <c r="A29" s="2"/>
      <c r="B29" s="8"/>
      <c r="C29" s="10"/>
      <c r="D29" s="10"/>
      <c r="E29" s="10"/>
      <c r="F29" s="14"/>
      <c r="G29" s="69"/>
    </row>
    <row r="30" spans="1:7" ht="12.2" customHeight="1" x14ac:dyDescent="0.25">
      <c r="A30" s="4"/>
      <c r="B30" s="15" t="s">
        <v>21</v>
      </c>
      <c r="C30" s="16"/>
      <c r="D30" s="17"/>
      <c r="E30" s="17"/>
      <c r="F30" s="18"/>
      <c r="G30" s="70"/>
    </row>
    <row r="31" spans="1:7" ht="24" customHeight="1" x14ac:dyDescent="0.25">
      <c r="A31" s="4"/>
      <c r="B31" s="19" t="s">
        <v>14</v>
      </c>
      <c r="C31" s="20" t="s">
        <v>15</v>
      </c>
      <c r="D31" s="20" t="s">
        <v>16</v>
      </c>
      <c r="E31" s="19" t="s">
        <v>55</v>
      </c>
      <c r="F31" s="20" t="s">
        <v>18</v>
      </c>
      <c r="G31" s="19" t="s">
        <v>19</v>
      </c>
    </row>
    <row r="32" spans="1:7" ht="12.2" customHeight="1" x14ac:dyDescent="0.25">
      <c r="A32" s="4"/>
      <c r="B32" s="100" t="s">
        <v>70</v>
      </c>
      <c r="C32" s="101" t="s">
        <v>91</v>
      </c>
      <c r="D32" s="101">
        <v>2</v>
      </c>
      <c r="E32" s="143" t="s">
        <v>92</v>
      </c>
      <c r="F32" s="102">
        <v>30000</v>
      </c>
      <c r="G32" s="102">
        <f>F32*D32</f>
        <v>60000</v>
      </c>
    </row>
    <row r="33" spans="1:15" ht="12.2" customHeight="1" x14ac:dyDescent="0.25">
      <c r="A33" s="4"/>
      <c r="B33" s="103" t="s">
        <v>93</v>
      </c>
      <c r="C33" s="101" t="s">
        <v>91</v>
      </c>
      <c r="D33" s="101">
        <v>1</v>
      </c>
      <c r="E33" s="143" t="s">
        <v>86</v>
      </c>
      <c r="F33" s="102">
        <v>30000</v>
      </c>
      <c r="G33" s="102">
        <f>D33*F33</f>
        <v>30000</v>
      </c>
    </row>
    <row r="34" spans="1:15" ht="12.2" customHeight="1" x14ac:dyDescent="0.25">
      <c r="A34" s="4"/>
      <c r="B34" s="21" t="s">
        <v>22</v>
      </c>
      <c r="C34" s="22"/>
      <c r="D34" s="22"/>
      <c r="E34" s="162"/>
      <c r="F34" s="162"/>
      <c r="G34" s="118">
        <f>SUM(G32:G33)</f>
        <v>90000</v>
      </c>
    </row>
    <row r="35" spans="1:15" ht="12.2" customHeight="1" x14ac:dyDescent="0.25">
      <c r="A35" s="2"/>
      <c r="B35" s="23"/>
      <c r="C35" s="24"/>
      <c r="D35" s="24"/>
      <c r="E35" s="24"/>
      <c r="F35" s="25"/>
      <c r="G35" s="71"/>
    </row>
    <row r="36" spans="1:15" ht="12.2" customHeight="1" x14ac:dyDescent="0.25">
      <c r="A36" s="4"/>
      <c r="B36" s="15" t="s">
        <v>23</v>
      </c>
      <c r="C36" s="16"/>
      <c r="D36" s="17"/>
      <c r="E36" s="17"/>
      <c r="F36" s="18"/>
      <c r="G36" s="70"/>
    </row>
    <row r="37" spans="1:15" ht="24" customHeight="1" x14ac:dyDescent="0.25">
      <c r="A37" s="4"/>
      <c r="B37" s="26" t="s">
        <v>14</v>
      </c>
      <c r="C37" s="26" t="s">
        <v>15</v>
      </c>
      <c r="D37" s="26" t="s">
        <v>16</v>
      </c>
      <c r="E37" s="26" t="s">
        <v>17</v>
      </c>
      <c r="F37" s="27" t="s">
        <v>18</v>
      </c>
      <c r="G37" s="26" t="s">
        <v>19</v>
      </c>
    </row>
    <row r="38" spans="1:15" ht="12.75" customHeight="1" x14ac:dyDescent="0.25">
      <c r="A38" s="7"/>
      <c r="B38" s="104" t="s">
        <v>94</v>
      </c>
      <c r="C38" s="150" t="s">
        <v>24</v>
      </c>
      <c r="D38" s="149">
        <v>0.1</v>
      </c>
      <c r="E38" s="106" t="s">
        <v>75</v>
      </c>
      <c r="F38" s="106">
        <v>300000</v>
      </c>
      <c r="G38" s="107">
        <f>+D38*F38</f>
        <v>30000</v>
      </c>
      <c r="H38" s="146"/>
      <c r="I38" s="151"/>
      <c r="J38" s="151"/>
      <c r="K38" s="151"/>
      <c r="L38" s="151"/>
      <c r="M38" s="151"/>
      <c r="N38" s="151"/>
      <c r="O38" s="151"/>
    </row>
    <row r="39" spans="1:15" ht="12.75" customHeight="1" x14ac:dyDescent="0.25">
      <c r="A39" s="7"/>
      <c r="B39" s="104" t="s">
        <v>95</v>
      </c>
      <c r="C39" s="150" t="s">
        <v>24</v>
      </c>
      <c r="D39" s="149">
        <v>0.2</v>
      </c>
      <c r="E39" s="106" t="s">
        <v>73</v>
      </c>
      <c r="F39" s="106">
        <v>300000</v>
      </c>
      <c r="G39" s="107">
        <f t="shared" ref="G39:G43" si="1">+D39*F39</f>
        <v>60000</v>
      </c>
      <c r="H39" s="146"/>
      <c r="I39" s="151"/>
      <c r="J39" s="151"/>
      <c r="K39" s="151"/>
      <c r="L39" s="151"/>
      <c r="M39" s="151"/>
      <c r="N39" s="151"/>
      <c r="O39" s="151"/>
    </row>
    <row r="40" spans="1:15" ht="12.75" customHeight="1" x14ac:dyDescent="0.25">
      <c r="A40" s="7"/>
      <c r="B40" s="108" t="s">
        <v>96</v>
      </c>
      <c r="C40" s="150" t="s">
        <v>24</v>
      </c>
      <c r="D40" s="149">
        <v>0.1</v>
      </c>
      <c r="E40" s="106" t="s">
        <v>66</v>
      </c>
      <c r="F40" s="106">
        <v>400000</v>
      </c>
      <c r="G40" s="107">
        <f t="shared" si="1"/>
        <v>40000</v>
      </c>
    </row>
    <row r="41" spans="1:15" ht="12.75" customHeight="1" x14ac:dyDescent="0.25">
      <c r="A41" s="7"/>
      <c r="B41" s="108" t="s">
        <v>97</v>
      </c>
      <c r="C41" s="150" t="s">
        <v>24</v>
      </c>
      <c r="D41" s="149">
        <v>0.1</v>
      </c>
      <c r="E41" s="106" t="s">
        <v>75</v>
      </c>
      <c r="F41" s="106">
        <v>900000</v>
      </c>
      <c r="G41" s="107">
        <f t="shared" si="1"/>
        <v>90000</v>
      </c>
    </row>
    <row r="42" spans="1:15" ht="12.75" customHeight="1" x14ac:dyDescent="0.25">
      <c r="A42" s="7"/>
      <c r="B42" s="108" t="s">
        <v>89</v>
      </c>
      <c r="C42" s="150" t="s">
        <v>24</v>
      </c>
      <c r="D42" s="149">
        <v>0.1</v>
      </c>
      <c r="E42" s="106" t="s">
        <v>98</v>
      </c>
      <c r="F42" s="106">
        <v>200000</v>
      </c>
      <c r="G42" s="107">
        <f t="shared" si="1"/>
        <v>20000</v>
      </c>
    </row>
    <row r="43" spans="1:15" ht="12.75" customHeight="1" x14ac:dyDescent="0.25">
      <c r="A43" s="7"/>
      <c r="B43" s="104" t="s">
        <v>63</v>
      </c>
      <c r="C43" s="150" t="s">
        <v>24</v>
      </c>
      <c r="D43" s="149">
        <v>0.1</v>
      </c>
      <c r="E43" s="106" t="s">
        <v>92</v>
      </c>
      <c r="F43" s="106">
        <v>300000</v>
      </c>
      <c r="G43" s="107">
        <f t="shared" si="1"/>
        <v>30000</v>
      </c>
    </row>
    <row r="44" spans="1:15" ht="12.75" customHeight="1" x14ac:dyDescent="0.25">
      <c r="A44" s="4"/>
      <c r="B44" s="28" t="s">
        <v>25</v>
      </c>
      <c r="C44" s="29"/>
      <c r="D44" s="142"/>
      <c r="E44" s="142"/>
      <c r="F44" s="142"/>
      <c r="G44" s="118">
        <f>SUM(G38:G43)</f>
        <v>270000</v>
      </c>
    </row>
    <row r="45" spans="1:15" ht="12.2" customHeight="1" x14ac:dyDescent="0.25">
      <c r="A45" s="2"/>
      <c r="B45" s="23"/>
      <c r="C45" s="24"/>
      <c r="D45" s="24"/>
      <c r="E45" s="24"/>
      <c r="F45" s="25"/>
      <c r="G45" s="71"/>
    </row>
    <row r="46" spans="1:15" ht="12.2" customHeight="1" x14ac:dyDescent="0.25">
      <c r="A46" s="4"/>
      <c r="B46" s="15" t="s">
        <v>26</v>
      </c>
      <c r="C46" s="16"/>
      <c r="D46" s="17"/>
      <c r="E46" s="17"/>
      <c r="F46" s="18"/>
      <c r="G46" s="70"/>
    </row>
    <row r="47" spans="1:15" ht="24" customHeight="1" x14ac:dyDescent="0.25">
      <c r="A47" s="4"/>
      <c r="B47" s="63" t="s">
        <v>27</v>
      </c>
      <c r="C47" s="63" t="s">
        <v>28</v>
      </c>
      <c r="D47" s="63" t="s">
        <v>29</v>
      </c>
      <c r="E47" s="63" t="s">
        <v>17</v>
      </c>
      <c r="F47" s="63" t="s">
        <v>18</v>
      </c>
      <c r="G47" s="72" t="s">
        <v>19</v>
      </c>
      <c r="K47" s="62"/>
    </row>
    <row r="48" spans="1:15" ht="12.75" customHeight="1" x14ac:dyDescent="0.25">
      <c r="A48" s="37"/>
      <c r="B48" s="93" t="s">
        <v>99</v>
      </c>
      <c r="C48" s="87"/>
      <c r="D48" s="91"/>
      <c r="E48" s="105"/>
      <c r="F48" s="92"/>
      <c r="G48" s="109"/>
      <c r="K48" s="62"/>
    </row>
    <row r="49" spans="1:7" ht="12.75" customHeight="1" x14ac:dyDescent="0.25">
      <c r="A49" s="37"/>
      <c r="B49" s="88" t="s">
        <v>100</v>
      </c>
      <c r="C49" s="87" t="s">
        <v>65</v>
      </c>
      <c r="D49" s="90">
        <v>2.5</v>
      </c>
      <c r="E49" s="112" t="s">
        <v>73</v>
      </c>
      <c r="F49" s="90">
        <v>50000</v>
      </c>
      <c r="G49" s="109">
        <f>D49*F49*1.19</f>
        <v>148750</v>
      </c>
    </row>
    <row r="50" spans="1:7" ht="12.75" customHeight="1" x14ac:dyDescent="0.25">
      <c r="A50" s="37"/>
      <c r="B50" s="93" t="s">
        <v>64</v>
      </c>
      <c r="C50" s="87"/>
      <c r="D50" s="90"/>
      <c r="E50" s="106"/>
      <c r="F50" s="90"/>
      <c r="G50" s="109"/>
    </row>
    <row r="51" spans="1:7" ht="12.75" customHeight="1" x14ac:dyDescent="0.25">
      <c r="A51" s="37"/>
      <c r="B51" s="89" t="s">
        <v>101</v>
      </c>
      <c r="C51" s="110" t="s">
        <v>65</v>
      </c>
      <c r="D51" s="143">
        <v>130</v>
      </c>
      <c r="E51" s="102" t="s">
        <v>75</v>
      </c>
      <c r="F51" s="143">
        <v>1144</v>
      </c>
      <c r="G51" s="102">
        <f t="shared" ref="G51:G62" si="2">D51*F51*1.19</f>
        <v>176976.8</v>
      </c>
    </row>
    <row r="52" spans="1:7" ht="12.75" customHeight="1" x14ac:dyDescent="0.25">
      <c r="A52" s="37"/>
      <c r="B52" s="111" t="s">
        <v>102</v>
      </c>
      <c r="C52" s="110" t="s">
        <v>65</v>
      </c>
      <c r="D52" s="143">
        <v>80</v>
      </c>
      <c r="E52" s="102" t="s">
        <v>75</v>
      </c>
      <c r="F52" s="143">
        <v>1480</v>
      </c>
      <c r="G52" s="102">
        <f t="shared" si="2"/>
        <v>140896</v>
      </c>
    </row>
    <row r="53" spans="1:7" ht="12.75" customHeight="1" x14ac:dyDescent="0.25">
      <c r="A53" s="37"/>
      <c r="B53" s="93" t="s">
        <v>72</v>
      </c>
      <c r="C53" s="87"/>
      <c r="D53" s="90"/>
      <c r="E53" s="106"/>
      <c r="F53" s="90"/>
      <c r="G53" s="109"/>
    </row>
    <row r="54" spans="1:7" ht="12.75" customHeight="1" x14ac:dyDescent="0.25">
      <c r="A54" s="37"/>
      <c r="B54" s="88" t="s">
        <v>103</v>
      </c>
      <c r="C54" s="87" t="s">
        <v>56</v>
      </c>
      <c r="D54" s="90">
        <v>2</v>
      </c>
      <c r="E54" s="106" t="s">
        <v>66</v>
      </c>
      <c r="F54" s="90">
        <v>30000</v>
      </c>
      <c r="G54" s="109">
        <f>D54*F54*1.19</f>
        <v>71400</v>
      </c>
    </row>
    <row r="55" spans="1:7" ht="12.75" customHeight="1" x14ac:dyDescent="0.25">
      <c r="A55" s="37"/>
      <c r="B55" s="88" t="s">
        <v>104</v>
      </c>
      <c r="C55" s="87" t="s">
        <v>57</v>
      </c>
      <c r="D55" s="144">
        <v>2</v>
      </c>
      <c r="E55" s="112" t="s">
        <v>74</v>
      </c>
      <c r="F55" s="90">
        <v>16000</v>
      </c>
      <c r="G55" s="109">
        <f t="shared" si="2"/>
        <v>38080</v>
      </c>
    </row>
    <row r="56" spans="1:7" ht="12.75" customHeight="1" x14ac:dyDescent="0.25">
      <c r="A56" s="37"/>
      <c r="B56" s="93" t="s">
        <v>105</v>
      </c>
      <c r="C56" s="87"/>
      <c r="D56" s="90"/>
      <c r="E56" s="112"/>
      <c r="F56" s="90"/>
      <c r="G56" s="109"/>
    </row>
    <row r="57" spans="1:7" ht="12.75" customHeight="1" x14ac:dyDescent="0.25">
      <c r="A57" s="37"/>
      <c r="B57" s="94" t="s">
        <v>106</v>
      </c>
      <c r="C57" s="87" t="s">
        <v>107</v>
      </c>
      <c r="D57" s="90">
        <v>1</v>
      </c>
      <c r="E57" s="112" t="s">
        <v>108</v>
      </c>
      <c r="F57" s="90">
        <v>30000</v>
      </c>
      <c r="G57" s="109">
        <f t="shared" si="2"/>
        <v>35700</v>
      </c>
    </row>
    <row r="58" spans="1:7" ht="12.75" customHeight="1" x14ac:dyDescent="0.25">
      <c r="A58" s="37"/>
      <c r="B58" s="111" t="s">
        <v>109</v>
      </c>
      <c r="C58" s="110" t="s">
        <v>107</v>
      </c>
      <c r="D58" s="145">
        <v>0.2</v>
      </c>
      <c r="E58" s="102" t="s">
        <v>86</v>
      </c>
      <c r="F58" s="143">
        <v>13500</v>
      </c>
      <c r="G58" s="102">
        <f t="shared" si="2"/>
        <v>3213</v>
      </c>
    </row>
    <row r="59" spans="1:7" ht="12.75" customHeight="1" x14ac:dyDescent="0.25">
      <c r="A59" s="37"/>
      <c r="B59" s="95" t="s">
        <v>31</v>
      </c>
      <c r="C59" s="87"/>
      <c r="D59" s="90"/>
      <c r="E59" s="112"/>
      <c r="F59" s="90"/>
      <c r="G59" s="109"/>
    </row>
    <row r="60" spans="1:7" ht="12.75" customHeight="1" x14ac:dyDescent="0.25">
      <c r="A60" s="37"/>
      <c r="B60" s="88" t="s">
        <v>110</v>
      </c>
      <c r="C60" s="87" t="s">
        <v>57</v>
      </c>
      <c r="D60" s="90">
        <v>5</v>
      </c>
      <c r="E60" s="112" t="s">
        <v>111</v>
      </c>
      <c r="F60" s="90">
        <v>18500</v>
      </c>
      <c r="G60" s="109">
        <f t="shared" si="2"/>
        <v>110075</v>
      </c>
    </row>
    <row r="61" spans="1:7" ht="12.75" customHeight="1" x14ac:dyDescent="0.25">
      <c r="A61" s="37"/>
      <c r="B61" s="88" t="s">
        <v>112</v>
      </c>
      <c r="C61" s="87" t="s">
        <v>76</v>
      </c>
      <c r="D61" s="90">
        <v>850</v>
      </c>
      <c r="E61" s="112" t="s">
        <v>69</v>
      </c>
      <c r="F61" s="143">
        <v>160</v>
      </c>
      <c r="G61" s="109">
        <f t="shared" si="2"/>
        <v>161840</v>
      </c>
    </row>
    <row r="62" spans="1:7" ht="13.7" customHeight="1" x14ac:dyDescent="0.25">
      <c r="A62" s="37"/>
      <c r="B62" s="88" t="s">
        <v>113</v>
      </c>
      <c r="C62" s="87" t="s">
        <v>68</v>
      </c>
      <c r="D62" s="90">
        <v>1</v>
      </c>
      <c r="E62" s="112" t="s">
        <v>114</v>
      </c>
      <c r="F62" s="143">
        <v>25000</v>
      </c>
      <c r="G62" s="109">
        <f t="shared" si="2"/>
        <v>29750</v>
      </c>
    </row>
    <row r="63" spans="1:7" ht="12.2" customHeight="1" x14ac:dyDescent="0.25">
      <c r="A63" s="37"/>
      <c r="B63" s="80" t="s">
        <v>30</v>
      </c>
      <c r="C63" s="81"/>
      <c r="D63" s="81"/>
      <c r="E63" s="81"/>
      <c r="F63" s="82"/>
      <c r="G63" s="163">
        <f>SUM(G49:G62)</f>
        <v>916680.8</v>
      </c>
    </row>
    <row r="64" spans="1:7" ht="12.2" customHeight="1" x14ac:dyDescent="0.25">
      <c r="A64" s="4"/>
      <c r="B64" s="113" t="s">
        <v>31</v>
      </c>
      <c r="C64" s="114"/>
      <c r="D64" s="115"/>
      <c r="E64" s="115"/>
      <c r="F64" s="116"/>
      <c r="G64" s="117"/>
    </row>
    <row r="65" spans="1:9" ht="24" customHeight="1" x14ac:dyDescent="0.25">
      <c r="A65" s="4"/>
      <c r="B65" s="79" t="s">
        <v>32</v>
      </c>
      <c r="C65" s="63" t="s">
        <v>28</v>
      </c>
      <c r="D65" s="63" t="s">
        <v>29</v>
      </c>
      <c r="E65" s="79" t="s">
        <v>17</v>
      </c>
      <c r="F65" s="63" t="s">
        <v>18</v>
      </c>
      <c r="G65" s="79" t="s">
        <v>19</v>
      </c>
    </row>
    <row r="66" spans="1:9" ht="16.5" customHeight="1" x14ac:dyDescent="0.25">
      <c r="A66" s="37"/>
      <c r="B66" s="94" t="s">
        <v>115</v>
      </c>
      <c r="C66" s="112" t="s">
        <v>15</v>
      </c>
      <c r="D66" s="112">
        <v>1</v>
      </c>
      <c r="E66" s="112" t="s">
        <v>116</v>
      </c>
      <c r="F66" s="96">
        <v>45206</v>
      </c>
      <c r="G66" s="90">
        <f>D66*F66</f>
        <v>45206</v>
      </c>
    </row>
    <row r="67" spans="1:9" ht="13.7" customHeight="1" x14ac:dyDescent="0.25">
      <c r="A67" s="4"/>
      <c r="B67" s="30" t="s">
        <v>33</v>
      </c>
      <c r="C67" s="31"/>
      <c r="D67" s="78"/>
      <c r="E67" s="78"/>
      <c r="F67" s="78"/>
      <c r="G67" s="176">
        <f>SUM(G66:G66)</f>
        <v>45206</v>
      </c>
      <c r="I67" s="83"/>
    </row>
    <row r="68" spans="1:9" ht="12.2" customHeight="1" x14ac:dyDescent="0.25">
      <c r="A68" s="2"/>
      <c r="B68" s="40"/>
      <c r="C68" s="40"/>
      <c r="D68" s="40"/>
      <c r="E68" s="40"/>
      <c r="F68" s="41"/>
      <c r="G68" s="73"/>
    </row>
    <row r="69" spans="1:9" ht="12.2" customHeight="1" x14ac:dyDescent="0.25">
      <c r="A69" s="37"/>
      <c r="B69" s="164" t="s">
        <v>34</v>
      </c>
      <c r="C69" s="165"/>
      <c r="D69" s="165"/>
      <c r="E69" s="165"/>
      <c r="F69" s="165"/>
      <c r="G69" s="166">
        <f>G28+G34+G44+G63+G67</f>
        <v>2571886.7999999998</v>
      </c>
    </row>
    <row r="70" spans="1:9" ht="12.2" customHeight="1" x14ac:dyDescent="0.25">
      <c r="A70" s="37"/>
      <c r="B70" s="167" t="s">
        <v>35</v>
      </c>
      <c r="C70" s="168"/>
      <c r="D70" s="168"/>
      <c r="E70" s="168"/>
      <c r="F70" s="168"/>
      <c r="G70" s="169">
        <f>G69*0.05</f>
        <v>128594.34</v>
      </c>
    </row>
    <row r="71" spans="1:9" ht="12.2" customHeight="1" x14ac:dyDescent="0.25">
      <c r="A71" s="37"/>
      <c r="B71" s="170" t="s">
        <v>36</v>
      </c>
      <c r="C71" s="171"/>
      <c r="D71" s="171"/>
      <c r="E71" s="171"/>
      <c r="F71" s="171"/>
      <c r="G71" s="172">
        <f>G70+G69</f>
        <v>2700481.1399999997</v>
      </c>
    </row>
    <row r="72" spans="1:9" ht="12.2" customHeight="1" x14ac:dyDescent="0.25">
      <c r="A72" s="37"/>
      <c r="B72" s="167" t="s">
        <v>37</v>
      </c>
      <c r="C72" s="168"/>
      <c r="D72" s="168"/>
      <c r="E72" s="168"/>
      <c r="F72" s="168"/>
      <c r="G72" s="169">
        <f>G12</f>
        <v>10625000</v>
      </c>
    </row>
    <row r="73" spans="1:9" ht="12.2" customHeight="1" x14ac:dyDescent="0.25">
      <c r="A73" s="37"/>
      <c r="B73" s="173" t="s">
        <v>38</v>
      </c>
      <c r="C73" s="174"/>
      <c r="D73" s="174"/>
      <c r="E73" s="174"/>
      <c r="F73" s="174"/>
      <c r="G73" s="175">
        <f>G72-G71</f>
        <v>7924518.8600000003</v>
      </c>
    </row>
    <row r="74" spans="1:9" ht="12.2" customHeight="1" x14ac:dyDescent="0.25">
      <c r="A74" s="37"/>
      <c r="B74" s="38" t="s">
        <v>39</v>
      </c>
      <c r="C74" s="39"/>
      <c r="D74" s="39"/>
      <c r="E74" s="39"/>
      <c r="F74" s="39"/>
      <c r="G74" s="74"/>
    </row>
    <row r="75" spans="1:9" ht="12.75" customHeight="1" thickBot="1" x14ac:dyDescent="0.3">
      <c r="A75" s="37"/>
      <c r="B75" s="42"/>
      <c r="C75" s="39"/>
      <c r="D75" s="39"/>
      <c r="E75" s="39"/>
      <c r="F75" s="39"/>
      <c r="G75" s="74"/>
    </row>
    <row r="76" spans="1:9" ht="12.2" customHeight="1" x14ac:dyDescent="0.25">
      <c r="A76" s="37"/>
      <c r="B76" s="53" t="s">
        <v>40</v>
      </c>
      <c r="C76" s="54"/>
      <c r="D76" s="54"/>
      <c r="E76" s="54"/>
      <c r="F76" s="55"/>
      <c r="G76" s="74"/>
    </row>
    <row r="77" spans="1:9" ht="12.2" customHeight="1" x14ac:dyDescent="0.25">
      <c r="A77" s="37"/>
      <c r="B77" s="56" t="s">
        <v>41</v>
      </c>
      <c r="C77" s="36"/>
      <c r="D77" s="36"/>
      <c r="E77" s="36"/>
      <c r="F77" s="57"/>
      <c r="G77" s="74"/>
    </row>
    <row r="78" spans="1:9" ht="12.2" customHeight="1" x14ac:dyDescent="0.25">
      <c r="A78" s="37"/>
      <c r="B78" s="56" t="s">
        <v>42</v>
      </c>
      <c r="C78" s="36"/>
      <c r="D78" s="36"/>
      <c r="E78" s="36"/>
      <c r="F78" s="57"/>
      <c r="G78" s="74"/>
    </row>
    <row r="79" spans="1:9" ht="12.2" customHeight="1" x14ac:dyDescent="0.25">
      <c r="A79" s="37"/>
      <c r="B79" s="56" t="s">
        <v>43</v>
      </c>
      <c r="C79" s="36"/>
      <c r="D79" s="36"/>
      <c r="E79" s="36"/>
      <c r="F79" s="57"/>
      <c r="G79" s="74"/>
    </row>
    <row r="80" spans="1:9" ht="12.2" customHeight="1" x14ac:dyDescent="0.25">
      <c r="A80" s="37"/>
      <c r="B80" s="56" t="s">
        <v>44</v>
      </c>
      <c r="C80" s="36"/>
      <c r="D80" s="36"/>
      <c r="E80" s="36"/>
      <c r="F80" s="57"/>
      <c r="G80" s="74"/>
    </row>
    <row r="81" spans="1:7" ht="12.2" customHeight="1" x14ac:dyDescent="0.25">
      <c r="A81" s="37"/>
      <c r="B81" s="56" t="s">
        <v>45</v>
      </c>
      <c r="C81" s="36"/>
      <c r="D81" s="36"/>
      <c r="E81" s="36"/>
      <c r="F81" s="57"/>
      <c r="G81" s="74"/>
    </row>
    <row r="82" spans="1:7" ht="12.75" customHeight="1" thickBot="1" x14ac:dyDescent="0.3">
      <c r="A82" s="37"/>
      <c r="B82" s="58" t="s">
        <v>46</v>
      </c>
      <c r="C82" s="59"/>
      <c r="D82" s="59"/>
      <c r="E82" s="59"/>
      <c r="F82" s="60"/>
      <c r="G82" s="74"/>
    </row>
    <row r="83" spans="1:7" ht="12.75" customHeight="1" x14ac:dyDescent="0.25">
      <c r="A83" s="37"/>
      <c r="B83" s="51"/>
      <c r="C83" s="36"/>
      <c r="D83" s="36"/>
      <c r="E83" s="36"/>
      <c r="F83" s="36"/>
      <c r="G83" s="74"/>
    </row>
    <row r="84" spans="1:7" ht="15" customHeight="1" thickBot="1" x14ac:dyDescent="0.3">
      <c r="A84" s="37"/>
      <c r="B84" s="160" t="s">
        <v>47</v>
      </c>
      <c r="C84" s="161"/>
      <c r="D84" s="50"/>
      <c r="E84" s="32"/>
      <c r="F84" s="32"/>
      <c r="G84" s="74"/>
    </row>
    <row r="85" spans="1:7" ht="12.2" customHeight="1" x14ac:dyDescent="0.25">
      <c r="A85" s="37"/>
      <c r="B85" s="44" t="s">
        <v>32</v>
      </c>
      <c r="C85" s="84" t="s">
        <v>120</v>
      </c>
      <c r="D85" s="85" t="s">
        <v>48</v>
      </c>
      <c r="E85" s="32"/>
      <c r="F85" s="32"/>
      <c r="G85" s="74"/>
    </row>
    <row r="86" spans="1:7" ht="12.2" customHeight="1" x14ac:dyDescent="0.25">
      <c r="A86" s="37"/>
      <c r="B86" s="45" t="s">
        <v>49</v>
      </c>
      <c r="C86" s="33">
        <f>G28</f>
        <v>1250000</v>
      </c>
      <c r="D86" s="46">
        <f>(C86/C92)</f>
        <v>0.4628804776618437</v>
      </c>
      <c r="E86" s="32"/>
      <c r="F86" s="32"/>
      <c r="G86" s="74"/>
    </row>
    <row r="87" spans="1:7" ht="12.2" customHeight="1" x14ac:dyDescent="0.25">
      <c r="A87" s="37"/>
      <c r="B87" s="45" t="s">
        <v>50</v>
      </c>
      <c r="C87" s="33">
        <f>G34</f>
        <v>90000</v>
      </c>
      <c r="D87" s="46">
        <v>0</v>
      </c>
      <c r="E87" s="32"/>
      <c r="F87" s="32"/>
      <c r="G87" s="74"/>
    </row>
    <row r="88" spans="1:7" ht="12.2" customHeight="1" x14ac:dyDescent="0.25">
      <c r="A88" s="37"/>
      <c r="B88" s="45" t="s">
        <v>51</v>
      </c>
      <c r="C88" s="33">
        <f>G44</f>
        <v>270000</v>
      </c>
      <c r="D88" s="46">
        <f>(C88/C92)</f>
        <v>9.9982183174958231E-2</v>
      </c>
      <c r="E88" s="32"/>
      <c r="F88" s="32"/>
      <c r="G88" s="74"/>
    </row>
    <row r="89" spans="1:7" ht="12.2" customHeight="1" x14ac:dyDescent="0.25">
      <c r="A89" s="37"/>
      <c r="B89" s="45" t="s">
        <v>27</v>
      </c>
      <c r="C89" s="33">
        <f>G63</f>
        <v>916680.8</v>
      </c>
      <c r="D89" s="46">
        <f>(C89/C92)</f>
        <v>0.33945091725395282</v>
      </c>
      <c r="E89" s="32"/>
      <c r="F89" s="32"/>
      <c r="G89" s="74"/>
    </row>
    <row r="90" spans="1:7" ht="12.2" customHeight="1" x14ac:dyDescent="0.25">
      <c r="A90" s="37"/>
      <c r="B90" s="45" t="s">
        <v>52</v>
      </c>
      <c r="C90" s="34">
        <f>G67</f>
        <v>45206</v>
      </c>
      <c r="D90" s="46">
        <f>(C90/C92)</f>
        <v>1.6739979898545046E-2</v>
      </c>
      <c r="E90" s="35"/>
      <c r="F90" s="35"/>
      <c r="G90" s="74"/>
    </row>
    <row r="91" spans="1:7" ht="12.2" customHeight="1" x14ac:dyDescent="0.25">
      <c r="A91" s="37"/>
      <c r="B91" s="45" t="s">
        <v>53</v>
      </c>
      <c r="C91" s="34">
        <f>G70</f>
        <v>128594.34</v>
      </c>
      <c r="D91" s="46">
        <f>(C91/C92)</f>
        <v>4.7619047619047623E-2</v>
      </c>
      <c r="E91" s="35"/>
      <c r="F91" s="35"/>
      <c r="G91" s="74"/>
    </row>
    <row r="92" spans="1:7" ht="12.75" customHeight="1" thickBot="1" x14ac:dyDescent="0.3">
      <c r="A92" s="37"/>
      <c r="B92" s="47" t="s">
        <v>121</v>
      </c>
      <c r="C92" s="48">
        <f>SUM(C86:C91)</f>
        <v>2700481.1399999997</v>
      </c>
      <c r="D92" s="49">
        <f>SUM(D86:D91)</f>
        <v>0.96667260560834745</v>
      </c>
      <c r="E92" s="35"/>
      <c r="F92" s="35"/>
      <c r="G92" s="74"/>
    </row>
    <row r="93" spans="1:7" ht="12.2" customHeight="1" x14ac:dyDescent="0.25">
      <c r="A93" s="37"/>
      <c r="B93" s="42"/>
      <c r="C93" s="39"/>
      <c r="D93" s="39"/>
      <c r="E93" s="39"/>
      <c r="F93" s="39"/>
      <c r="G93" s="74"/>
    </row>
    <row r="94" spans="1:7" ht="12.75" customHeight="1" thickBot="1" x14ac:dyDescent="0.3">
      <c r="A94" s="37"/>
      <c r="B94" s="43"/>
      <c r="C94" s="39"/>
      <c r="D94" s="39"/>
      <c r="E94" s="39"/>
      <c r="F94" s="39"/>
      <c r="G94" s="74"/>
    </row>
    <row r="95" spans="1:7" ht="12.2" customHeight="1" thickBot="1" x14ac:dyDescent="0.3">
      <c r="A95" s="37"/>
      <c r="B95" s="177" t="s">
        <v>59</v>
      </c>
      <c r="C95" s="178"/>
      <c r="D95" s="178"/>
      <c r="E95" s="179"/>
      <c r="F95" s="35"/>
      <c r="G95" s="74"/>
    </row>
    <row r="96" spans="1:7" ht="12.2" customHeight="1" x14ac:dyDescent="0.25">
      <c r="A96" s="37"/>
      <c r="B96" s="180" t="s">
        <v>122</v>
      </c>
      <c r="C96" s="181">
        <v>41500</v>
      </c>
      <c r="D96" s="181">
        <f>G9</f>
        <v>42500</v>
      </c>
      <c r="E96" s="181">
        <v>43500</v>
      </c>
      <c r="F96" s="61"/>
      <c r="G96" s="75"/>
    </row>
    <row r="97" spans="1:7" ht="12.75" customHeight="1" thickBot="1" x14ac:dyDescent="0.3">
      <c r="A97" s="37"/>
      <c r="B97" s="182" t="s">
        <v>118</v>
      </c>
      <c r="C97" s="183">
        <f>(G71/C96)</f>
        <v>65.071834698795172</v>
      </c>
      <c r="D97" s="183">
        <f>(G71/D96)</f>
        <v>63.540732705882348</v>
      </c>
      <c r="E97" s="184">
        <f>(G71/E96)</f>
        <v>62.080026206896541</v>
      </c>
      <c r="F97" s="61"/>
      <c r="G97" s="75"/>
    </row>
    <row r="98" spans="1:7" ht="15.6" customHeight="1" x14ac:dyDescent="0.25">
      <c r="A98" s="37"/>
      <c r="B98" s="52" t="s">
        <v>54</v>
      </c>
      <c r="C98" s="36"/>
      <c r="D98" s="36"/>
      <c r="E98" s="36"/>
      <c r="F98" s="36"/>
      <c r="G98" s="76"/>
    </row>
  </sheetData>
  <mergeCells count="9">
    <mergeCell ref="E9:F9"/>
    <mergeCell ref="E14:F14"/>
    <mergeCell ref="E15:F15"/>
    <mergeCell ref="B17:G17"/>
    <mergeCell ref="B95:E95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2022-07-05T18:23:57Z</dcterms:modified>
</cp:coreProperties>
</file>