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-120" yWindow="-120" windowWidth="20730" windowHeight="11160"/>
  </bookViews>
  <sheets>
    <sheet name="ZANAHORIA" sheetId="1" r:id="rId1"/>
  </sheets>
  <calcPr calcId="152511"/>
</workbook>
</file>

<file path=xl/calcChain.xml><?xml version="1.0" encoding="utf-8"?>
<calcChain xmlns="http://schemas.openxmlformats.org/spreadsheetml/2006/main">
  <c r="C92" i="1" l="1"/>
  <c r="C91" i="1" l="1"/>
  <c r="G67" i="1" l="1"/>
  <c r="G39" i="1"/>
  <c r="G40" i="1"/>
  <c r="G41" i="1"/>
  <c r="G42" i="1"/>
  <c r="G43" i="1"/>
  <c r="G68" i="1" l="1"/>
  <c r="G54" i="1"/>
  <c r="G52" i="1"/>
  <c r="G49" i="1"/>
  <c r="G57" i="1"/>
  <c r="G58" i="1"/>
  <c r="G60" i="1"/>
  <c r="G61" i="1"/>
  <c r="G62" i="1"/>
  <c r="G33" i="1"/>
  <c r="G32" i="1"/>
  <c r="G34" i="1" l="1"/>
  <c r="C88" i="1" s="1"/>
  <c r="G12" i="1"/>
  <c r="D97" i="1" l="1"/>
  <c r="E97" i="1" s="1"/>
  <c r="C97" i="1" l="1"/>
  <c r="G51" i="1" l="1"/>
  <c r="G55" i="1"/>
  <c r="G22" i="1"/>
  <c r="G23" i="1"/>
  <c r="G24" i="1"/>
  <c r="G25" i="1"/>
  <c r="G26" i="1"/>
  <c r="G27" i="1"/>
  <c r="G63" i="1" l="1"/>
  <c r="C90" i="1" s="1"/>
  <c r="G38" i="1" l="1"/>
  <c r="G21" i="1"/>
  <c r="G28" i="1" s="1"/>
  <c r="G73" i="1"/>
  <c r="C87" i="1" l="1"/>
  <c r="G44" i="1"/>
  <c r="C89" i="1" s="1"/>
  <c r="C93" i="1" l="1"/>
  <c r="D89" i="1" s="1"/>
  <c r="G70" i="1"/>
  <c r="G71" i="1" s="1"/>
  <c r="G72" i="1" s="1"/>
  <c r="D98" i="1" l="1"/>
  <c r="G74" i="1"/>
  <c r="D91" i="1"/>
  <c r="D88" i="1"/>
  <c r="D92" i="1"/>
  <c r="D90" i="1"/>
  <c r="D87" i="1"/>
  <c r="C98" i="1"/>
  <c r="E98" i="1"/>
  <c r="D93" i="1" l="1"/>
</calcChain>
</file>

<file path=xl/sharedStrings.xml><?xml version="1.0" encoding="utf-8"?>
<sst xmlns="http://schemas.openxmlformats.org/spreadsheetml/2006/main" count="173" uniqueCount="124">
  <si>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</si>
  <si>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</si>
  <si>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</si>
  <si>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</si>
  <si>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</si>
  <si>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</si>
  <si>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</si>
  <si>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</si>
  <si>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</si>
  <si>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</si>
  <si>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</si>
  <si>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</si>
  <si>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</si>
  <si>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</si>
  <si>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</si>
  <si>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</si>
  <si>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</si>
  <si>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</si>
  <si>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</si>
  <si>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</si>
  <si>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</si>
  <si>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</si>
  <si>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</si>
  <si>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</si>
  <si>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</si>
  <si>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</si>
  <si>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</si>
  <si>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</si>
  <si>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</si>
  <si>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</si>
  <si>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</si>
  <si>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</si>
  <si>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</si>
  <si>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</si>
  <si>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</si>
  <si>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</si>
  <si>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</si>
  <si>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</si>
  <si>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</si>
  <si>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</si>
  <si>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</si>
  <si>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</si>
  <si>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</si>
  <si>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</si>
  <si>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</si>
  <si>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</si>
  <si>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</si>
  <si>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</si>
  <si>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</si>
  <si>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</si>
  <si>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</si>
  <si>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</si>
  <si>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</si>
  <si>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ARAUCANIA</t>
  </si>
  <si>
    <t>TEMUCO</t>
  </si>
  <si>
    <t>FREIRE-TEMUCO</t>
  </si>
  <si>
    <t>PRECIO ESPERADO ($/kg)</t>
  </si>
  <si>
    <t>INGRESO ESPERADO, CON IVA ($)</t>
  </si>
  <si>
    <t>DESTINO PRODUCCIÓN</t>
  </si>
  <si>
    <t>JM</t>
  </si>
  <si>
    <t>SEQUIA</t>
  </si>
  <si>
    <t>DICIEMBRE-MARZO</t>
  </si>
  <si>
    <t>Septiembre</t>
  </si>
  <si>
    <t>Septiembre-Octubre</t>
  </si>
  <si>
    <t>kg</t>
  </si>
  <si>
    <t>ZANAHORIA</t>
  </si>
  <si>
    <t>ROYAL C.</t>
  </si>
  <si>
    <t>BAJO</t>
  </si>
  <si>
    <t>MERCADO LOCAL</t>
  </si>
  <si>
    <t>Limpieza de Terreno</t>
  </si>
  <si>
    <t>Siembra manual</t>
  </si>
  <si>
    <t>Aplicación de riego</t>
  </si>
  <si>
    <t>Septiembre-Febrero</t>
  </si>
  <si>
    <t>Aplicación de fertilizante</t>
  </si>
  <si>
    <t>Noviembre</t>
  </si>
  <si>
    <t>Control de Malezas</t>
  </si>
  <si>
    <t>Septiembre .Enero</t>
  </si>
  <si>
    <t>Aplicación de Pesticidas</t>
  </si>
  <si>
    <t>Cosecha , Lavado, Ensacado y Carga</t>
  </si>
  <si>
    <t>Enero-Febrero</t>
  </si>
  <si>
    <t>Octubre</t>
  </si>
  <si>
    <t>Cultivadora</t>
  </si>
  <si>
    <t xml:space="preserve">Arado </t>
  </si>
  <si>
    <t>Rastrajes</t>
  </si>
  <si>
    <t>Agosto-Septiembre</t>
  </si>
  <si>
    <t>Platabanda-Fertilizacion y Siembra</t>
  </si>
  <si>
    <t>Acequiadura</t>
  </si>
  <si>
    <t>Septiembre -Noviembre</t>
  </si>
  <si>
    <t>Vibrocultivador</t>
  </si>
  <si>
    <t>SEMILLAS</t>
  </si>
  <si>
    <t>Zanahoria</t>
  </si>
  <si>
    <t>Kg</t>
  </si>
  <si>
    <t>Fertilizante sft</t>
  </si>
  <si>
    <t>Urea</t>
  </si>
  <si>
    <t>HERBICIDA</t>
  </si>
  <si>
    <t>Afalon 50 wp</t>
  </si>
  <si>
    <t>Galant (desmanche)</t>
  </si>
  <si>
    <t>Lt</t>
  </si>
  <si>
    <t>Octubre-Noviembre</t>
  </si>
  <si>
    <t xml:space="preserve">INSECTICIDA </t>
  </si>
  <si>
    <t>Troya 4 EC</t>
  </si>
  <si>
    <t>LT</t>
  </si>
  <si>
    <t>Septiembre-Noviembre</t>
  </si>
  <si>
    <t>ZERO</t>
  </si>
  <si>
    <t>Terrasorb foliar</t>
  </si>
  <si>
    <t>Octubre- Enero</t>
  </si>
  <si>
    <t>Sacos/hilos para cocer sacos</t>
  </si>
  <si>
    <t xml:space="preserve">Un </t>
  </si>
  <si>
    <t>Febrero-Marzo</t>
  </si>
  <si>
    <t>Análisis de suelo Fertilidad completa</t>
  </si>
  <si>
    <t>Análisis de suelo</t>
  </si>
  <si>
    <t>Junio-Julio</t>
  </si>
  <si>
    <t>Traslados internos</t>
  </si>
  <si>
    <t>Anual</t>
  </si>
  <si>
    <t>Enero 2023</t>
  </si>
  <si>
    <t>Julio-Agosto</t>
  </si>
  <si>
    <t>Costo unitario ($/Kg.)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</si>
  <si>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</si>
  <si>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</si>
  <si>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ESCENARIOS COSTO UNITARIO  ($/unidades)</t>
  </si>
  <si>
    <t>Rendimiento (Kg./há)</t>
  </si>
  <si>
    <t>$/há</t>
  </si>
  <si>
    <t>COSTO TOTAL/há.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</si>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</sst>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b/>
      <sz val="7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vertical="center"/>
    </xf>
    <xf numFmtId="14" fontId="1" fillId="2" borderId="56" xfId="0" applyNumberFormat="1" applyFont="1" applyFill="1" applyBorder="1" applyAlignment="1">
      <alignment horizontal="left" vertical="center"/>
    </xf>
    <xf numFmtId="49" fontId="6" fillId="3" borderId="58" xfId="0" applyNumberFormat="1" applyFont="1" applyFill="1" applyBorder="1" applyAlignment="1">
      <alignment vertical="center" wrapText="1"/>
    </xf>
    <xf numFmtId="49" fontId="1" fillId="2" borderId="59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1" fillId="2" borderId="60" xfId="0" applyFont="1" applyFill="1" applyBorder="1" applyAlignment="1">
      <alignment vertical="center" wrapText="1"/>
    </xf>
    <xf numFmtId="14" fontId="1" fillId="2" borderId="6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justify" vertical="center" wrapText="1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/>
    </xf>
    <xf numFmtId="0" fontId="1" fillId="2" borderId="63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7" fillId="2" borderId="22" xfId="0" applyFont="1" applyFill="1" applyBorder="1" applyAlignment="1"/>
    <xf numFmtId="0" fontId="7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61" xfId="0" applyNumberFormat="1" applyFont="1" applyFill="1" applyBorder="1" applyAlignment="1">
      <alignment horizontal="center" vertical="center"/>
    </xf>
    <xf numFmtId="49" fontId="6" fillId="3" borderId="61" xfId="0" applyNumberFormat="1" applyFont="1" applyFill="1" applyBorder="1" applyAlignment="1">
      <alignment horizontal="center" vertical="center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5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5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5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20" xfId="0" applyFont="1" applyFill="1" applyBorder="1" applyAlignment="1"/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3" fillId="2" borderId="20" xfId="0" applyFont="1" applyFill="1" applyBorder="1" applyAlignment="1">
      <alignment vertical="center"/>
    </xf>
    <xf numFmtId="0" fontId="13" fillId="8" borderId="40" xfId="0" applyFont="1" applyFill="1" applyBorder="1" applyAlignment="1"/>
    <xf numFmtId="0" fontId="13" fillId="6" borderId="20" xfId="0" applyFont="1" applyFill="1" applyBorder="1" applyAlignment="1"/>
    <xf numFmtId="49" fontId="11" fillId="7" borderId="31" xfId="0" applyNumberFormat="1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horizontal="center" vertical="center"/>
    </xf>
    <xf numFmtId="49" fontId="11" fillId="7" borderId="32" xfId="0" applyNumberFormat="1" applyFont="1" applyFill="1" applyBorder="1" applyAlignment="1">
      <alignment horizontal="center"/>
    </xf>
    <xf numFmtId="49" fontId="11" fillId="2" borderId="33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0" fontId="9" fillId="6" borderId="20" xfId="0" applyFont="1" applyFill="1" applyBorder="1" applyAlignment="1">
      <alignment vertical="center"/>
    </xf>
    <xf numFmtId="49" fontId="11" fillId="7" borderId="35" xfId="0" applyNumberFormat="1" applyFont="1" applyFill="1" applyBorder="1" applyAlignment="1">
      <alignment vertical="center"/>
    </xf>
    <xf numFmtId="166" fontId="11" fillId="7" borderId="36" xfId="0" applyNumberFormat="1" applyFont="1" applyFill="1" applyBorder="1" applyAlignment="1">
      <alignment vertical="center"/>
    </xf>
    <xf numFmtId="9" fontId="11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7" fillId="2" borderId="18" xfId="0" applyFont="1" applyFill="1" applyBorder="1" applyAlignment="1"/>
    <xf numFmtId="0" fontId="9" fillId="8" borderId="19" xfId="0" applyFont="1" applyFill="1" applyBorder="1" applyAlignment="1">
      <alignment vertical="center"/>
    </xf>
    <xf numFmtId="0" fontId="9" fillId="8" borderId="20" xfId="0" applyFont="1" applyFill="1" applyBorder="1" applyAlignment="1">
      <alignment vertical="center"/>
    </xf>
    <xf numFmtId="0" fontId="9" fillId="8" borderId="49" xfId="0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49" fontId="11" fillId="7" borderId="50" xfId="0" applyNumberFormat="1" applyFont="1" applyFill="1" applyBorder="1" applyAlignment="1">
      <alignment vertical="center"/>
    </xf>
    <xf numFmtId="3" fontId="11" fillId="7" borderId="51" xfId="0" applyNumberFormat="1" applyFont="1" applyFill="1" applyBorder="1" applyAlignment="1">
      <alignment horizontal="center" vertical="center"/>
    </xf>
    <xf numFmtId="3" fontId="11" fillId="7" borderId="52" xfId="0" applyNumberFormat="1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vertical="center"/>
    </xf>
    <xf numFmtId="165" fontId="15" fillId="2" borderId="20" xfId="0" applyNumberFormat="1" applyFont="1" applyFill="1" applyBorder="1" applyAlignment="1">
      <alignment vertical="center"/>
    </xf>
    <xf numFmtId="166" fontId="11" fillId="7" borderId="36" xfId="0" applyNumberFormat="1" applyFont="1" applyFill="1" applyBorder="1" applyAlignment="1">
      <alignment horizontal="center" vertical="center"/>
    </xf>
    <xf numFmtId="166" fontId="11" fillId="7" borderId="37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vertical="center"/>
    </xf>
    <xf numFmtId="49" fontId="14" fillId="8" borderId="38" xfId="0" applyNumberFormat="1" applyFont="1" applyFill="1" applyBorder="1" applyAlignment="1">
      <alignment vertical="center"/>
    </xf>
    <xf numFmtId="0" fontId="11" fillId="8" borderId="39" xfId="0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 vertical="center"/>
    </xf>
    <xf numFmtId="49" fontId="1" fillId="2" borderId="55" xfId="0" applyNumberFormat="1" applyFont="1" applyFill="1" applyBorder="1" applyAlignment="1">
      <alignment horizontal="left" vertical="center"/>
    </xf>
    <xf numFmtId="3" fontId="1" fillId="2" borderId="5" xfId="0" applyNumberFormat="1" applyFont="1" applyFill="1" applyBorder="1" applyAlignment="1">
      <alignment vertical="center"/>
    </xf>
    <xf numFmtId="49" fontId="16" fillId="8" borderId="2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342900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9"/>
  <sheetViews>
    <sheetView showGridLines="0" tabSelected="1" topLeftCell="A3" zoomScaleNormal="100" zoomScaleSheetLayoutView="100" workbookViewId="0">
      <selection activeCell="I12" sqref="I12"/>
    </sheetView>
  </sheetViews>
  <sheetFormatPr baseColWidth="10" defaultColWidth="10.85546875" defaultRowHeight="11.25" customHeight="1" x14ac:dyDescent="0.3"/>
  <cols>
    <col min="1" max="1" width="3.5703125" style="50" customWidth="1"/>
    <col min="2" max="2" width="24.28515625" style="50" customWidth="1"/>
    <col min="3" max="3" width="19.42578125" style="50" customWidth="1"/>
    <col min="4" max="4" width="9.42578125" style="50" customWidth="1"/>
    <col min="5" max="5" width="14.42578125" style="50" customWidth="1"/>
    <col min="6" max="6" width="11" style="50" customWidth="1"/>
    <col min="7" max="7" width="14.7109375" style="50" customWidth="1"/>
    <col min="8" max="254" width="10.85546875" style="50" customWidth="1"/>
    <col min="255" max="16384" width="10.85546875" style="51"/>
  </cols>
  <sheetData>
    <row r="1" spans="1:7" ht="15" customHeight="1" x14ac:dyDescent="0.3">
      <c r="A1" s="49"/>
      <c r="B1" s="49"/>
      <c r="C1" s="49"/>
      <c r="D1" s="49"/>
      <c r="E1" s="49"/>
      <c r="F1" s="49"/>
      <c r="G1" s="49"/>
    </row>
    <row r="2" spans="1:7" ht="15" customHeight="1" x14ac:dyDescent="0.3">
      <c r="A2" s="49"/>
      <c r="B2" s="49"/>
      <c r="C2" s="49"/>
      <c r="D2" s="49"/>
      <c r="E2" s="49"/>
      <c r="F2" s="49"/>
      <c r="G2" s="49"/>
    </row>
    <row r="3" spans="1:7" ht="15" customHeight="1" x14ac:dyDescent="0.3">
      <c r="A3" s="49"/>
      <c r="B3" s="49"/>
      <c r="C3" s="49"/>
      <c r="D3" s="49"/>
      <c r="E3" s="49"/>
      <c r="F3" s="49"/>
      <c r="G3" s="49"/>
    </row>
    <row r="4" spans="1:7" ht="15" customHeight="1" x14ac:dyDescent="0.3">
      <c r="A4" s="49"/>
      <c r="B4" s="49"/>
      <c r="C4" s="49"/>
      <c r="D4" s="49"/>
      <c r="E4" s="49"/>
      <c r="F4" s="49"/>
      <c r="G4" s="49"/>
    </row>
    <row r="5" spans="1:7" ht="15" customHeight="1" x14ac:dyDescent="0.3">
      <c r="A5" s="49"/>
      <c r="B5" s="49"/>
      <c r="C5" s="49"/>
      <c r="D5" s="49"/>
      <c r="E5" s="49"/>
      <c r="F5" s="49"/>
      <c r="G5" s="49"/>
    </row>
    <row r="6" spans="1:7" ht="15" customHeight="1" x14ac:dyDescent="0.3">
      <c r="A6" s="49"/>
      <c r="B6" s="49"/>
      <c r="C6" s="49"/>
      <c r="D6" s="49"/>
      <c r="E6" s="49"/>
      <c r="F6" s="49"/>
      <c r="G6" s="49"/>
    </row>
    <row r="7" spans="1:7" ht="15" customHeight="1" x14ac:dyDescent="0.3">
      <c r="A7" s="49"/>
      <c r="B7" s="49"/>
      <c r="C7" s="49"/>
      <c r="D7" s="49"/>
      <c r="E7" s="49"/>
      <c r="F7" s="49"/>
      <c r="G7" s="49"/>
    </row>
    <row r="8" spans="1:7" ht="15" customHeight="1" x14ac:dyDescent="0.3">
      <c r="A8" s="49"/>
      <c r="B8" s="52"/>
      <c r="C8" s="53"/>
      <c r="D8" s="49"/>
      <c r="E8" s="53"/>
      <c r="F8" s="53"/>
      <c r="G8" s="53"/>
    </row>
    <row r="9" spans="1:7" ht="12" customHeight="1" x14ac:dyDescent="0.3">
      <c r="A9" s="54"/>
      <c r="B9" s="28" t="s">
        <v>0</v>
      </c>
      <c r="C9" s="29" t="s">
        <v>65</v>
      </c>
      <c r="D9" s="30"/>
      <c r="E9" s="145" t="s">
        <v>123</v>
      </c>
      <c r="F9" s="146"/>
      <c r="G9" s="47">
        <v>25000</v>
      </c>
    </row>
    <row r="10" spans="1:7" ht="12.75" customHeight="1" x14ac:dyDescent="0.3">
      <c r="A10" s="55"/>
      <c r="B10" s="24" t="s">
        <v>1</v>
      </c>
      <c r="C10" s="25" t="s">
        <v>66</v>
      </c>
      <c r="D10" s="31"/>
      <c r="E10" s="143" t="s">
        <v>2</v>
      </c>
      <c r="F10" s="144"/>
      <c r="G10" s="21" t="s">
        <v>114</v>
      </c>
    </row>
    <row r="11" spans="1:7" ht="12.75" customHeight="1" x14ac:dyDescent="0.3">
      <c r="A11" s="55"/>
      <c r="B11" s="24" t="s">
        <v>3</v>
      </c>
      <c r="C11" s="26" t="s">
        <v>67</v>
      </c>
      <c r="D11" s="31"/>
      <c r="E11" s="141" t="s">
        <v>56</v>
      </c>
      <c r="F11" s="142"/>
      <c r="G11" s="153">
        <v>274</v>
      </c>
    </row>
    <row r="12" spans="1:7" ht="12.75" customHeight="1" x14ac:dyDescent="0.3">
      <c r="A12" s="55"/>
      <c r="B12" s="24" t="s">
        <v>4</v>
      </c>
      <c r="C12" s="25" t="s">
        <v>53</v>
      </c>
      <c r="D12" s="31"/>
      <c r="E12" s="151" t="s">
        <v>57</v>
      </c>
      <c r="F12" s="152"/>
      <c r="G12" s="22">
        <f>G11*G9</f>
        <v>6850000</v>
      </c>
    </row>
    <row r="13" spans="1:7" ht="12.75" customHeight="1" x14ac:dyDescent="0.3">
      <c r="A13" s="55"/>
      <c r="B13" s="24" t="s">
        <v>5</v>
      </c>
      <c r="C13" s="26" t="s">
        <v>54</v>
      </c>
      <c r="D13" s="31"/>
      <c r="E13" s="141" t="s">
        <v>58</v>
      </c>
      <c r="F13" s="142"/>
      <c r="G13" s="21" t="s">
        <v>68</v>
      </c>
    </row>
    <row r="14" spans="1:7" ht="12.75" customHeight="1" x14ac:dyDescent="0.3">
      <c r="A14" s="55"/>
      <c r="B14" s="24" t="s">
        <v>6</v>
      </c>
      <c r="C14" s="26" t="s">
        <v>55</v>
      </c>
      <c r="D14" s="31"/>
      <c r="E14" s="141" t="s">
        <v>7</v>
      </c>
      <c r="F14" s="142"/>
      <c r="G14" s="21" t="s">
        <v>61</v>
      </c>
    </row>
    <row r="15" spans="1:7" ht="12.75" customHeight="1" x14ac:dyDescent="0.3">
      <c r="A15" s="55"/>
      <c r="B15" s="24" t="s">
        <v>8</v>
      </c>
      <c r="C15" s="27">
        <v>44722</v>
      </c>
      <c r="D15" s="31"/>
      <c r="E15" s="147" t="s">
        <v>9</v>
      </c>
      <c r="F15" s="148"/>
      <c r="G15" s="23" t="s">
        <v>60</v>
      </c>
    </row>
    <row r="16" spans="1:7" ht="12" customHeight="1" x14ac:dyDescent="0.3">
      <c r="A16" s="49"/>
      <c r="B16" s="32"/>
      <c r="C16" s="33"/>
      <c r="D16" s="34"/>
      <c r="E16" s="35"/>
      <c r="F16" s="35"/>
      <c r="G16" s="36"/>
    </row>
    <row r="17" spans="1:254" ht="12" customHeight="1" x14ac:dyDescent="0.3">
      <c r="A17" s="56"/>
      <c r="B17" s="149" t="s">
        <v>10</v>
      </c>
      <c r="C17" s="150"/>
      <c r="D17" s="150"/>
      <c r="E17" s="150"/>
      <c r="F17" s="150"/>
      <c r="G17" s="150"/>
    </row>
    <row r="18" spans="1:254" ht="12" customHeight="1" x14ac:dyDescent="0.3">
      <c r="A18" s="49"/>
      <c r="B18" s="57"/>
      <c r="C18" s="58"/>
      <c r="D18" s="58"/>
      <c r="E18" s="58"/>
      <c r="F18" s="59"/>
      <c r="G18" s="59"/>
    </row>
    <row r="19" spans="1:254" ht="12" customHeight="1" x14ac:dyDescent="0.3">
      <c r="A19" s="54"/>
      <c r="B19" s="60" t="s">
        <v>11</v>
      </c>
      <c r="C19" s="61"/>
      <c r="D19" s="34"/>
      <c r="E19" s="34"/>
      <c r="F19" s="34"/>
      <c r="G19" s="34"/>
    </row>
    <row r="20" spans="1:254" ht="24" customHeight="1" x14ac:dyDescent="0.3">
      <c r="A20" s="56"/>
      <c r="B20" s="62" t="s">
        <v>12</v>
      </c>
      <c r="C20" s="62" t="s">
        <v>13</v>
      </c>
      <c r="D20" s="62" t="s">
        <v>14</v>
      </c>
      <c r="E20" s="62" t="s">
        <v>15</v>
      </c>
      <c r="F20" s="62" t="s">
        <v>16</v>
      </c>
      <c r="G20" s="62" t="s">
        <v>17</v>
      </c>
    </row>
    <row r="21" spans="1:254" ht="12.75" customHeight="1" x14ac:dyDescent="0.3">
      <c r="A21" s="56"/>
      <c r="B21" s="20" t="s">
        <v>69</v>
      </c>
      <c r="C21" s="3" t="s">
        <v>18</v>
      </c>
      <c r="D21" s="4">
        <v>2</v>
      </c>
      <c r="E21" s="1" t="s">
        <v>115</v>
      </c>
      <c r="F21" s="2">
        <v>19000</v>
      </c>
      <c r="G21" s="2">
        <f>(D21*F21)</f>
        <v>38000</v>
      </c>
    </row>
    <row r="22" spans="1:254" ht="12.75" customHeight="1" x14ac:dyDescent="0.3">
      <c r="A22" s="56"/>
      <c r="B22" s="20" t="s">
        <v>70</v>
      </c>
      <c r="C22" s="3" t="s">
        <v>18</v>
      </c>
      <c r="D22" s="4">
        <v>2</v>
      </c>
      <c r="E22" s="1" t="s">
        <v>63</v>
      </c>
      <c r="F22" s="2">
        <v>19000</v>
      </c>
      <c r="G22" s="2">
        <f t="shared" ref="G22:G27" si="0">(D22*F22)</f>
        <v>38000</v>
      </c>
    </row>
    <row r="23" spans="1:254" ht="12.75" customHeight="1" x14ac:dyDescent="0.3">
      <c r="A23" s="56"/>
      <c r="B23" s="20" t="s">
        <v>71</v>
      </c>
      <c r="C23" s="3" t="s">
        <v>18</v>
      </c>
      <c r="D23" s="4">
        <v>4</v>
      </c>
      <c r="E23" s="1" t="s">
        <v>72</v>
      </c>
      <c r="F23" s="2">
        <v>19000</v>
      </c>
      <c r="G23" s="2">
        <f t="shared" si="0"/>
        <v>76000</v>
      </c>
    </row>
    <row r="24" spans="1:254" ht="12.75" customHeight="1" x14ac:dyDescent="0.3">
      <c r="A24" s="56"/>
      <c r="B24" s="20" t="s">
        <v>73</v>
      </c>
      <c r="C24" s="3" t="s">
        <v>18</v>
      </c>
      <c r="D24" s="4">
        <v>2</v>
      </c>
      <c r="E24" s="1" t="s">
        <v>74</v>
      </c>
      <c r="F24" s="2">
        <v>19000</v>
      </c>
      <c r="G24" s="2">
        <f t="shared" si="0"/>
        <v>38000</v>
      </c>
    </row>
    <row r="25" spans="1:254" ht="12.75" customHeight="1" x14ac:dyDescent="0.3">
      <c r="A25" s="56"/>
      <c r="B25" s="20" t="s">
        <v>75</v>
      </c>
      <c r="C25" s="3" t="s">
        <v>18</v>
      </c>
      <c r="D25" s="4">
        <v>4</v>
      </c>
      <c r="E25" s="1" t="s">
        <v>76</v>
      </c>
      <c r="F25" s="2">
        <v>19000</v>
      </c>
      <c r="G25" s="2">
        <f t="shared" si="0"/>
        <v>76000</v>
      </c>
    </row>
    <row r="26" spans="1:254" ht="13.5" customHeight="1" x14ac:dyDescent="0.3">
      <c r="A26" s="56"/>
      <c r="B26" s="20" t="s">
        <v>77</v>
      </c>
      <c r="C26" s="3" t="s">
        <v>18</v>
      </c>
      <c r="D26" s="4">
        <v>2</v>
      </c>
      <c r="E26" s="1" t="s">
        <v>76</v>
      </c>
      <c r="F26" s="2">
        <v>19000</v>
      </c>
      <c r="G26" s="2">
        <f t="shared" si="0"/>
        <v>38000</v>
      </c>
    </row>
    <row r="27" spans="1:254" s="65" customFormat="1" ht="15" customHeight="1" x14ac:dyDescent="0.3">
      <c r="A27" s="63"/>
      <c r="B27" s="42" t="s">
        <v>78</v>
      </c>
      <c r="C27" s="43" t="s">
        <v>18</v>
      </c>
      <c r="D27" s="44">
        <v>74</v>
      </c>
      <c r="E27" s="45" t="s">
        <v>79</v>
      </c>
      <c r="F27" s="2">
        <v>19000</v>
      </c>
      <c r="G27" s="46">
        <f t="shared" si="0"/>
        <v>1406000</v>
      </c>
      <c r="H27" s="50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</row>
    <row r="28" spans="1:254" ht="12.75" customHeight="1" x14ac:dyDescent="0.3">
      <c r="A28" s="56"/>
      <c r="B28" s="5" t="s">
        <v>19</v>
      </c>
      <c r="C28" s="6"/>
      <c r="D28" s="6"/>
      <c r="E28" s="6"/>
      <c r="F28" s="7"/>
      <c r="G28" s="8">
        <f>SUM(G21:G27)</f>
        <v>1710000</v>
      </c>
    </row>
    <row r="29" spans="1:254" ht="12" customHeight="1" x14ac:dyDescent="0.3">
      <c r="A29" s="49"/>
      <c r="B29" s="57"/>
      <c r="C29" s="59"/>
      <c r="D29" s="59"/>
      <c r="E29" s="59"/>
      <c r="F29" s="66"/>
      <c r="G29" s="66"/>
    </row>
    <row r="30" spans="1:254" ht="12" customHeight="1" x14ac:dyDescent="0.3">
      <c r="A30" s="54"/>
      <c r="B30" s="67" t="s">
        <v>20</v>
      </c>
      <c r="C30" s="68"/>
      <c r="D30" s="69"/>
      <c r="E30" s="69"/>
      <c r="F30" s="70"/>
      <c r="G30" s="70"/>
    </row>
    <row r="31" spans="1:254" ht="24" customHeight="1" x14ac:dyDescent="0.3">
      <c r="A31" s="54"/>
      <c r="B31" s="71" t="s">
        <v>12</v>
      </c>
      <c r="C31" s="72" t="s">
        <v>13</v>
      </c>
      <c r="D31" s="72" t="s">
        <v>14</v>
      </c>
      <c r="E31" s="71" t="s">
        <v>15</v>
      </c>
      <c r="F31" s="72"/>
      <c r="G31" s="71" t="s">
        <v>17</v>
      </c>
    </row>
    <row r="32" spans="1:254" ht="12" customHeight="1" x14ac:dyDescent="0.3">
      <c r="A32" s="55"/>
      <c r="B32" s="20" t="s">
        <v>70</v>
      </c>
      <c r="C32" s="3" t="s">
        <v>52</v>
      </c>
      <c r="D32" s="41">
        <v>2</v>
      </c>
      <c r="E32" s="1" t="s">
        <v>80</v>
      </c>
      <c r="F32" s="2">
        <v>23000</v>
      </c>
      <c r="G32" s="2">
        <f>F32*D32</f>
        <v>46000</v>
      </c>
    </row>
    <row r="33" spans="1:10" ht="12" customHeight="1" x14ac:dyDescent="0.3">
      <c r="A33" s="55"/>
      <c r="B33" s="20" t="s">
        <v>81</v>
      </c>
      <c r="C33" s="3" t="s">
        <v>52</v>
      </c>
      <c r="D33" s="41">
        <v>1</v>
      </c>
      <c r="E33" s="1" t="s">
        <v>74</v>
      </c>
      <c r="F33" s="2">
        <v>18519</v>
      </c>
      <c r="G33" s="2">
        <f>F33*D33</f>
        <v>18519</v>
      </c>
    </row>
    <row r="34" spans="1:10" ht="12" customHeight="1" x14ac:dyDescent="0.3">
      <c r="A34" s="54"/>
      <c r="B34" s="73" t="s">
        <v>21</v>
      </c>
      <c r="C34" s="74"/>
      <c r="D34" s="75"/>
      <c r="E34" s="75"/>
      <c r="F34" s="75"/>
      <c r="G34" s="76">
        <f>SUM(G32:G33)</f>
        <v>64519</v>
      </c>
    </row>
    <row r="35" spans="1:10" ht="12" customHeight="1" x14ac:dyDescent="0.3">
      <c r="A35" s="49"/>
      <c r="B35" s="77"/>
      <c r="C35" s="78"/>
      <c r="D35" s="78"/>
      <c r="E35" s="78"/>
      <c r="F35" s="79"/>
      <c r="G35" s="79"/>
    </row>
    <row r="36" spans="1:10" ht="12" customHeight="1" x14ac:dyDescent="0.3">
      <c r="A36" s="54"/>
      <c r="B36" s="67" t="s">
        <v>22</v>
      </c>
      <c r="C36" s="68"/>
      <c r="D36" s="69"/>
      <c r="E36" s="69"/>
      <c r="F36" s="70"/>
      <c r="G36" s="70"/>
    </row>
    <row r="37" spans="1:10" ht="24" customHeight="1" x14ac:dyDescent="0.3">
      <c r="A37" s="54"/>
      <c r="B37" s="80" t="s">
        <v>12</v>
      </c>
      <c r="C37" s="80" t="s">
        <v>13</v>
      </c>
      <c r="D37" s="80" t="s">
        <v>14</v>
      </c>
      <c r="E37" s="80" t="s">
        <v>15</v>
      </c>
      <c r="F37" s="81"/>
      <c r="G37" s="80" t="s">
        <v>17</v>
      </c>
    </row>
    <row r="38" spans="1:10" ht="12.75" customHeight="1" x14ac:dyDescent="0.3">
      <c r="A38" s="56"/>
      <c r="B38" s="20" t="s">
        <v>82</v>
      </c>
      <c r="C38" s="3" t="s">
        <v>59</v>
      </c>
      <c r="D38" s="48">
        <v>0.375</v>
      </c>
      <c r="E38" s="1" t="s">
        <v>63</v>
      </c>
      <c r="F38" s="2">
        <v>284447</v>
      </c>
      <c r="G38" s="2">
        <f t="shared" ref="G38:G43" si="1">(D38*F38)</f>
        <v>106667.625</v>
      </c>
    </row>
    <row r="39" spans="1:10" ht="12.75" customHeight="1" x14ac:dyDescent="0.3">
      <c r="A39" s="56"/>
      <c r="B39" s="20" t="s">
        <v>83</v>
      </c>
      <c r="C39" s="3" t="s">
        <v>59</v>
      </c>
      <c r="D39" s="4">
        <v>0.25</v>
      </c>
      <c r="E39" s="1" t="s">
        <v>84</v>
      </c>
      <c r="F39" s="2">
        <v>232730</v>
      </c>
      <c r="G39" s="2">
        <f t="shared" si="1"/>
        <v>58182.5</v>
      </c>
    </row>
    <row r="40" spans="1:10" ht="12.75" customHeight="1" x14ac:dyDescent="0.3">
      <c r="A40" s="56"/>
      <c r="B40" s="20" t="s">
        <v>85</v>
      </c>
      <c r="C40" s="3" t="s">
        <v>59</v>
      </c>
      <c r="D40" s="4">
        <v>1</v>
      </c>
      <c r="E40" s="1" t="s">
        <v>62</v>
      </c>
      <c r="F40" s="2">
        <v>44896</v>
      </c>
      <c r="G40" s="2">
        <f t="shared" si="1"/>
        <v>44896</v>
      </c>
    </row>
    <row r="41" spans="1:10" ht="12.75" customHeight="1" x14ac:dyDescent="0.3">
      <c r="A41" s="56"/>
      <c r="B41" s="20" t="s">
        <v>86</v>
      </c>
      <c r="C41" s="3" t="s">
        <v>59</v>
      </c>
      <c r="D41" s="4">
        <v>1</v>
      </c>
      <c r="E41" s="1" t="s">
        <v>63</v>
      </c>
      <c r="F41" s="2">
        <v>91748</v>
      </c>
      <c r="G41" s="2">
        <f t="shared" si="1"/>
        <v>91748</v>
      </c>
    </row>
    <row r="42" spans="1:10" ht="12.75" customHeight="1" x14ac:dyDescent="0.3">
      <c r="A42" s="56"/>
      <c r="B42" s="20" t="s">
        <v>77</v>
      </c>
      <c r="C42" s="3" t="s">
        <v>59</v>
      </c>
      <c r="D42" s="4">
        <v>0.25</v>
      </c>
      <c r="E42" s="1" t="s">
        <v>87</v>
      </c>
      <c r="F42" s="2">
        <v>165083</v>
      </c>
      <c r="G42" s="2">
        <f t="shared" si="1"/>
        <v>41270.75</v>
      </c>
    </row>
    <row r="43" spans="1:10" ht="12.75" customHeight="1" x14ac:dyDescent="0.3">
      <c r="A43" s="56"/>
      <c r="B43" s="20" t="s">
        <v>88</v>
      </c>
      <c r="C43" s="3" t="s">
        <v>59</v>
      </c>
      <c r="D43" s="4">
        <v>0.25</v>
      </c>
      <c r="E43" s="1" t="s">
        <v>80</v>
      </c>
      <c r="F43" s="2">
        <v>232730</v>
      </c>
      <c r="G43" s="2">
        <f t="shared" si="1"/>
        <v>58182.5</v>
      </c>
    </row>
    <row r="44" spans="1:10" ht="12.75" customHeight="1" x14ac:dyDescent="0.3">
      <c r="A44" s="54"/>
      <c r="B44" s="9" t="s">
        <v>23</v>
      </c>
      <c r="C44" s="10"/>
      <c r="D44" s="10"/>
      <c r="E44" s="10"/>
      <c r="F44" s="11"/>
      <c r="G44" s="12">
        <f>SUM(G38:G43)</f>
        <v>400947.375</v>
      </c>
    </row>
    <row r="45" spans="1:10" ht="12" customHeight="1" x14ac:dyDescent="0.3">
      <c r="A45" s="49"/>
      <c r="B45" s="77"/>
      <c r="C45" s="78"/>
      <c r="D45" s="78"/>
      <c r="E45" s="78"/>
      <c r="F45" s="79"/>
      <c r="G45" s="79"/>
    </row>
    <row r="46" spans="1:10" ht="12" customHeight="1" x14ac:dyDescent="0.3">
      <c r="A46" s="54"/>
      <c r="B46" s="67" t="s">
        <v>24</v>
      </c>
      <c r="C46" s="68"/>
      <c r="D46" s="69"/>
      <c r="E46" s="69"/>
      <c r="F46" s="70"/>
      <c r="G46" s="70"/>
    </row>
    <row r="47" spans="1:10" ht="24" customHeight="1" x14ac:dyDescent="0.3">
      <c r="A47" s="54"/>
      <c r="B47" s="81" t="s">
        <v>25</v>
      </c>
      <c r="C47" s="81" t="s">
        <v>26</v>
      </c>
      <c r="D47" s="81" t="s">
        <v>27</v>
      </c>
      <c r="E47" s="81" t="s">
        <v>15</v>
      </c>
      <c r="F47" s="81"/>
      <c r="G47" s="81" t="s">
        <v>17</v>
      </c>
      <c r="J47" s="82"/>
    </row>
    <row r="48" spans="1:10" ht="12.75" customHeight="1" x14ac:dyDescent="0.3">
      <c r="A48" s="56"/>
      <c r="B48" s="15" t="s">
        <v>89</v>
      </c>
      <c r="C48" s="17"/>
      <c r="D48" s="17"/>
      <c r="E48" s="17"/>
      <c r="F48" s="18"/>
      <c r="G48" s="19"/>
      <c r="J48" s="82"/>
    </row>
    <row r="49" spans="1:10" ht="12.75" customHeight="1" x14ac:dyDescent="0.3">
      <c r="A49" s="56"/>
      <c r="B49" s="15" t="s">
        <v>90</v>
      </c>
      <c r="C49" s="17" t="s">
        <v>91</v>
      </c>
      <c r="D49" s="17">
        <v>2.5</v>
      </c>
      <c r="E49" s="17" t="s">
        <v>84</v>
      </c>
      <c r="F49" s="19">
        <v>326918</v>
      </c>
      <c r="G49" s="19">
        <f t="shared" ref="G49:G55" si="2">F49*D49</f>
        <v>817295</v>
      </c>
      <c r="J49" s="82"/>
    </row>
    <row r="50" spans="1:10" ht="12.75" customHeight="1" x14ac:dyDescent="0.3">
      <c r="A50" s="56"/>
      <c r="B50" s="16" t="s">
        <v>28</v>
      </c>
      <c r="C50" s="17"/>
      <c r="D50" s="17"/>
      <c r="E50" s="17"/>
      <c r="F50" s="19"/>
      <c r="G50" s="19"/>
      <c r="J50" s="82"/>
    </row>
    <row r="51" spans="1:10" ht="12.75" customHeight="1" x14ac:dyDescent="0.3">
      <c r="A51" s="56"/>
      <c r="B51" s="16" t="s">
        <v>92</v>
      </c>
      <c r="C51" s="17" t="s">
        <v>91</v>
      </c>
      <c r="D51" s="17">
        <v>130</v>
      </c>
      <c r="E51" s="17" t="s">
        <v>63</v>
      </c>
      <c r="F51" s="19">
        <v>1072</v>
      </c>
      <c r="G51" s="19">
        <f t="shared" si="2"/>
        <v>139360</v>
      </c>
      <c r="J51" s="82"/>
    </row>
    <row r="52" spans="1:10" ht="12.75" customHeight="1" x14ac:dyDescent="0.3">
      <c r="A52" s="56"/>
      <c r="B52" s="15" t="s">
        <v>93</v>
      </c>
      <c r="C52" s="17" t="s">
        <v>91</v>
      </c>
      <c r="D52" s="17">
        <v>80</v>
      </c>
      <c r="E52" s="17" t="s">
        <v>63</v>
      </c>
      <c r="F52" s="19">
        <v>1152</v>
      </c>
      <c r="G52" s="19">
        <f t="shared" si="2"/>
        <v>92160</v>
      </c>
      <c r="J52" s="82"/>
    </row>
    <row r="53" spans="1:10" ht="12.75" customHeight="1" x14ac:dyDescent="0.3">
      <c r="A53" s="56"/>
      <c r="B53" s="16" t="s">
        <v>94</v>
      </c>
      <c r="C53" s="17"/>
      <c r="D53" s="17"/>
      <c r="E53" s="17"/>
      <c r="F53" s="19"/>
      <c r="G53" s="19"/>
      <c r="J53" s="82"/>
    </row>
    <row r="54" spans="1:10" ht="12.75" customHeight="1" x14ac:dyDescent="0.3">
      <c r="A54" s="56"/>
      <c r="B54" s="15" t="s">
        <v>95</v>
      </c>
      <c r="C54" s="17" t="s">
        <v>64</v>
      </c>
      <c r="D54" s="17">
        <v>2</v>
      </c>
      <c r="E54" s="17" t="s">
        <v>62</v>
      </c>
      <c r="F54" s="19">
        <v>29131</v>
      </c>
      <c r="G54" s="19">
        <f t="shared" si="2"/>
        <v>58262</v>
      </c>
      <c r="J54" s="82"/>
    </row>
    <row r="55" spans="1:10" ht="12.75" customHeight="1" x14ac:dyDescent="0.3">
      <c r="A55" s="56"/>
      <c r="B55" s="16" t="s">
        <v>96</v>
      </c>
      <c r="C55" s="17" t="s">
        <v>97</v>
      </c>
      <c r="D55" s="17">
        <v>2</v>
      </c>
      <c r="E55" s="17" t="s">
        <v>98</v>
      </c>
      <c r="F55" s="19">
        <v>15746</v>
      </c>
      <c r="G55" s="19">
        <f t="shared" si="2"/>
        <v>31492</v>
      </c>
      <c r="J55" s="82"/>
    </row>
    <row r="56" spans="1:10" ht="12.75" customHeight="1" x14ac:dyDescent="0.3">
      <c r="A56" s="56"/>
      <c r="B56" s="16" t="s">
        <v>99</v>
      </c>
      <c r="C56" s="17"/>
      <c r="D56" s="17"/>
      <c r="E56" s="17"/>
      <c r="F56" s="19"/>
      <c r="G56" s="19"/>
      <c r="J56" s="82"/>
    </row>
    <row r="57" spans="1:10" ht="12.75" customHeight="1" x14ac:dyDescent="0.3">
      <c r="A57" s="56"/>
      <c r="B57" s="16" t="s">
        <v>100</v>
      </c>
      <c r="C57" s="17" t="s">
        <v>101</v>
      </c>
      <c r="D57" s="17">
        <v>1</v>
      </c>
      <c r="E57" s="17" t="s">
        <v>102</v>
      </c>
      <c r="F57" s="19">
        <v>17930</v>
      </c>
      <c r="G57" s="19">
        <f t="shared" ref="G57:G62" si="3">F57*D57</f>
        <v>17930</v>
      </c>
      <c r="J57" s="82"/>
    </row>
    <row r="58" spans="1:10" ht="12.75" customHeight="1" x14ac:dyDescent="0.3">
      <c r="A58" s="56"/>
      <c r="B58" s="16" t="s">
        <v>103</v>
      </c>
      <c r="C58" s="17" t="s">
        <v>101</v>
      </c>
      <c r="D58" s="17">
        <v>1</v>
      </c>
      <c r="E58" s="17" t="s">
        <v>74</v>
      </c>
      <c r="F58" s="19">
        <v>11570</v>
      </c>
      <c r="G58" s="19">
        <f t="shared" si="3"/>
        <v>11570</v>
      </c>
      <c r="J58" s="82"/>
    </row>
    <row r="59" spans="1:10" ht="12.75" customHeight="1" x14ac:dyDescent="0.3">
      <c r="A59" s="56"/>
      <c r="B59" s="16" t="s">
        <v>30</v>
      </c>
      <c r="C59" s="17"/>
      <c r="D59" s="17"/>
      <c r="E59" s="17"/>
      <c r="F59" s="19"/>
      <c r="G59" s="19"/>
      <c r="J59" s="82"/>
    </row>
    <row r="60" spans="1:10" ht="12.75" customHeight="1" x14ac:dyDescent="0.3">
      <c r="A60" s="56"/>
      <c r="B60" s="16" t="s">
        <v>104</v>
      </c>
      <c r="C60" s="17" t="s">
        <v>97</v>
      </c>
      <c r="D60" s="17">
        <v>5</v>
      </c>
      <c r="E60" s="17" t="s">
        <v>105</v>
      </c>
      <c r="F60" s="19">
        <v>18500</v>
      </c>
      <c r="G60" s="19">
        <f t="shared" si="3"/>
        <v>92500</v>
      </c>
      <c r="J60" s="82"/>
    </row>
    <row r="61" spans="1:10" ht="12.75" customHeight="1" x14ac:dyDescent="0.3">
      <c r="A61" s="56"/>
      <c r="B61" s="16" t="s">
        <v>106</v>
      </c>
      <c r="C61" s="17" t="s">
        <v>107</v>
      </c>
      <c r="D61" s="17">
        <v>850</v>
      </c>
      <c r="E61" s="17" t="s">
        <v>108</v>
      </c>
      <c r="F61" s="19">
        <v>220</v>
      </c>
      <c r="G61" s="19">
        <f t="shared" si="3"/>
        <v>187000</v>
      </c>
      <c r="J61" s="82"/>
    </row>
    <row r="62" spans="1:10" ht="12.75" customHeight="1" x14ac:dyDescent="0.3">
      <c r="A62" s="56"/>
      <c r="B62" s="16" t="s">
        <v>109</v>
      </c>
      <c r="C62" s="17" t="s">
        <v>110</v>
      </c>
      <c r="D62" s="17">
        <v>1</v>
      </c>
      <c r="E62" s="17" t="s">
        <v>111</v>
      </c>
      <c r="F62" s="19">
        <v>23981</v>
      </c>
      <c r="G62" s="19">
        <f t="shared" si="3"/>
        <v>23981</v>
      </c>
      <c r="J62" s="82"/>
    </row>
    <row r="63" spans="1:10" ht="13.5" customHeight="1" x14ac:dyDescent="0.3">
      <c r="A63" s="54"/>
      <c r="B63" s="9" t="s">
        <v>29</v>
      </c>
      <c r="C63" s="10"/>
      <c r="D63" s="10"/>
      <c r="E63" s="10"/>
      <c r="F63" s="11"/>
      <c r="G63" s="12">
        <f>SUM(G48:G62)</f>
        <v>1471550</v>
      </c>
    </row>
    <row r="64" spans="1:10" ht="12" customHeight="1" x14ac:dyDescent="0.3">
      <c r="A64" s="49"/>
      <c r="B64" s="77"/>
      <c r="C64" s="78"/>
      <c r="D64" s="78"/>
      <c r="E64" s="83"/>
      <c r="F64" s="79"/>
      <c r="G64" s="79"/>
    </row>
    <row r="65" spans="1:7" ht="12" customHeight="1" x14ac:dyDescent="0.3">
      <c r="A65" s="54"/>
      <c r="B65" s="67" t="s">
        <v>30</v>
      </c>
      <c r="C65" s="68"/>
      <c r="D65" s="69"/>
      <c r="E65" s="69"/>
      <c r="F65" s="70"/>
      <c r="G65" s="70"/>
    </row>
    <row r="66" spans="1:7" ht="24" customHeight="1" x14ac:dyDescent="0.3">
      <c r="A66" s="54"/>
      <c r="B66" s="80" t="s">
        <v>31</v>
      </c>
      <c r="C66" s="81" t="s">
        <v>26</v>
      </c>
      <c r="D66" s="81" t="s">
        <v>27</v>
      </c>
      <c r="E66" s="80" t="s">
        <v>15</v>
      </c>
      <c r="F66" s="81" t="s">
        <v>16</v>
      </c>
      <c r="G66" s="80" t="s">
        <v>17</v>
      </c>
    </row>
    <row r="67" spans="1:7" ht="12.75" customHeight="1" x14ac:dyDescent="0.3">
      <c r="A67" s="56"/>
      <c r="B67" s="20" t="s">
        <v>112</v>
      </c>
      <c r="C67" s="13" t="s">
        <v>13</v>
      </c>
      <c r="D67" s="84">
        <v>1</v>
      </c>
      <c r="E67" s="3" t="s">
        <v>113</v>
      </c>
      <c r="F67" s="14">
        <v>49385</v>
      </c>
      <c r="G67" s="14">
        <f>F67</f>
        <v>49385</v>
      </c>
    </row>
    <row r="68" spans="1:7" ht="13.5" customHeight="1" x14ac:dyDescent="0.3">
      <c r="A68" s="54"/>
      <c r="B68" s="37" t="s">
        <v>32</v>
      </c>
      <c r="C68" s="38"/>
      <c r="D68" s="38"/>
      <c r="E68" s="38"/>
      <c r="F68" s="39"/>
      <c r="G68" s="40">
        <f>SUM(G67:G67)</f>
        <v>49385</v>
      </c>
    </row>
    <row r="69" spans="1:7" ht="12" customHeight="1" x14ac:dyDescent="0.3">
      <c r="A69" s="49"/>
      <c r="B69" s="85"/>
      <c r="C69" s="85"/>
      <c r="D69" s="85"/>
      <c r="E69" s="85"/>
      <c r="F69" s="86"/>
      <c r="G69" s="86"/>
    </row>
    <row r="70" spans="1:7" ht="12" customHeight="1" x14ac:dyDescent="0.3">
      <c r="A70" s="55"/>
      <c r="B70" s="87" t="s">
        <v>33</v>
      </c>
      <c r="C70" s="88"/>
      <c r="D70" s="88"/>
      <c r="E70" s="88"/>
      <c r="F70" s="88"/>
      <c r="G70" s="89">
        <f>G28+G34+G44+G63+G68</f>
        <v>3696401.375</v>
      </c>
    </row>
    <row r="71" spans="1:7" ht="12" customHeight="1" x14ac:dyDescent="0.3">
      <c r="A71" s="55"/>
      <c r="B71" s="90" t="s">
        <v>34</v>
      </c>
      <c r="C71" s="91"/>
      <c r="D71" s="91"/>
      <c r="E71" s="91"/>
      <c r="F71" s="91"/>
      <c r="G71" s="92">
        <f>G70*0.05</f>
        <v>184820.06875000001</v>
      </c>
    </row>
    <row r="72" spans="1:7" ht="12" customHeight="1" x14ac:dyDescent="0.3">
      <c r="A72" s="55"/>
      <c r="B72" s="93" t="s">
        <v>35</v>
      </c>
      <c r="C72" s="94"/>
      <c r="D72" s="94"/>
      <c r="E72" s="94"/>
      <c r="F72" s="94"/>
      <c r="G72" s="95">
        <f>G71+G70</f>
        <v>3881221.4437500001</v>
      </c>
    </row>
    <row r="73" spans="1:7" ht="12" customHeight="1" x14ac:dyDescent="0.3">
      <c r="A73" s="55"/>
      <c r="B73" s="90" t="s">
        <v>36</v>
      </c>
      <c r="C73" s="91"/>
      <c r="D73" s="91"/>
      <c r="E73" s="91"/>
      <c r="F73" s="91"/>
      <c r="G73" s="92">
        <f>G12</f>
        <v>6850000</v>
      </c>
    </row>
    <row r="74" spans="1:7" ht="12" customHeight="1" x14ac:dyDescent="0.3">
      <c r="A74" s="55"/>
      <c r="B74" s="96" t="s">
        <v>37</v>
      </c>
      <c r="C74" s="97"/>
      <c r="D74" s="97"/>
      <c r="E74" s="97"/>
      <c r="F74" s="97"/>
      <c r="G74" s="98">
        <f>G73-G72</f>
        <v>2968778.5562499999</v>
      </c>
    </row>
    <row r="75" spans="1:7" ht="12" customHeight="1" x14ac:dyDescent="0.3">
      <c r="A75" s="55"/>
      <c r="B75" s="99" t="s">
        <v>117</v>
      </c>
      <c r="C75" s="100"/>
      <c r="D75" s="100"/>
      <c r="E75" s="100"/>
      <c r="F75" s="100"/>
      <c r="G75" s="101"/>
    </row>
    <row r="76" spans="1:7" ht="12.75" customHeight="1" thickBot="1" x14ac:dyDescent="0.35">
      <c r="A76" s="55"/>
      <c r="B76" s="102"/>
      <c r="C76" s="100"/>
      <c r="D76" s="100"/>
      <c r="E76" s="100"/>
      <c r="F76" s="100"/>
      <c r="G76" s="101"/>
    </row>
    <row r="77" spans="1:7" ht="12" customHeight="1" x14ac:dyDescent="0.3">
      <c r="A77" s="55"/>
      <c r="B77" s="103" t="s">
        <v>118</v>
      </c>
      <c r="C77" s="104"/>
      <c r="D77" s="104"/>
      <c r="E77" s="104"/>
      <c r="F77" s="105"/>
      <c r="G77" s="101"/>
    </row>
    <row r="78" spans="1:7" ht="12" customHeight="1" x14ac:dyDescent="0.3">
      <c r="A78" s="55"/>
      <c r="B78" s="106" t="s">
        <v>38</v>
      </c>
      <c r="C78" s="107"/>
      <c r="D78" s="107"/>
      <c r="E78" s="107"/>
      <c r="F78" s="108"/>
      <c r="G78" s="101"/>
    </row>
    <row r="79" spans="1:7" ht="12" customHeight="1" x14ac:dyDescent="0.3">
      <c r="A79" s="55"/>
      <c r="B79" s="106" t="s">
        <v>39</v>
      </c>
      <c r="C79" s="107"/>
      <c r="D79" s="107"/>
      <c r="E79" s="107"/>
      <c r="F79" s="108"/>
      <c r="G79" s="101"/>
    </row>
    <row r="80" spans="1:7" ht="12" customHeight="1" x14ac:dyDescent="0.3">
      <c r="A80" s="55"/>
      <c r="B80" s="106" t="s">
        <v>40</v>
      </c>
      <c r="C80" s="107"/>
      <c r="D80" s="107"/>
      <c r="E80" s="107"/>
      <c r="F80" s="108"/>
      <c r="G80" s="101"/>
    </row>
    <row r="81" spans="1:7" ht="12" customHeight="1" x14ac:dyDescent="0.3">
      <c r="A81" s="55"/>
      <c r="B81" s="106" t="s">
        <v>41</v>
      </c>
      <c r="C81" s="107"/>
      <c r="D81" s="107"/>
      <c r="E81" s="107"/>
      <c r="F81" s="108"/>
      <c r="G81" s="101"/>
    </row>
    <row r="82" spans="1:7" ht="12" customHeight="1" x14ac:dyDescent="0.3">
      <c r="A82" s="55"/>
      <c r="B82" s="106" t="s">
        <v>42</v>
      </c>
      <c r="C82" s="107"/>
      <c r="D82" s="107"/>
      <c r="E82" s="107"/>
      <c r="F82" s="108"/>
      <c r="G82" s="101"/>
    </row>
    <row r="83" spans="1:7" ht="12.75" customHeight="1" thickBot="1" x14ac:dyDescent="0.35">
      <c r="A83" s="55"/>
      <c r="B83" s="109" t="s">
        <v>43</v>
      </c>
      <c r="C83" s="110"/>
      <c r="D83" s="110"/>
      <c r="E83" s="110"/>
      <c r="F83" s="111"/>
      <c r="G83" s="101"/>
    </row>
    <row r="84" spans="1:7" ht="12.75" customHeight="1" x14ac:dyDescent="0.3">
      <c r="A84" s="55"/>
      <c r="B84" s="112"/>
      <c r="C84" s="107"/>
      <c r="D84" s="107"/>
      <c r="E84" s="107"/>
      <c r="F84" s="107"/>
      <c r="G84" s="101"/>
    </row>
    <row r="85" spans="1:7" ht="15" customHeight="1" thickBot="1" x14ac:dyDescent="0.35">
      <c r="A85" s="55"/>
      <c r="B85" s="139" t="s">
        <v>44</v>
      </c>
      <c r="C85" s="140"/>
      <c r="D85" s="113"/>
      <c r="E85" s="114"/>
      <c r="F85" s="114"/>
      <c r="G85" s="101"/>
    </row>
    <row r="86" spans="1:7" ht="12" customHeight="1" x14ac:dyDescent="0.3">
      <c r="A86" s="55"/>
      <c r="B86" s="115" t="s">
        <v>31</v>
      </c>
      <c r="C86" s="116" t="s">
        <v>121</v>
      </c>
      <c r="D86" s="117" t="s">
        <v>45</v>
      </c>
      <c r="E86" s="114"/>
      <c r="F86" s="114"/>
      <c r="G86" s="101"/>
    </row>
    <row r="87" spans="1:7" ht="12" customHeight="1" x14ac:dyDescent="0.3">
      <c r="A87" s="55"/>
      <c r="B87" s="118" t="s">
        <v>46</v>
      </c>
      <c r="C87" s="119">
        <f>G28</f>
        <v>1710000</v>
      </c>
      <c r="D87" s="120">
        <f>(C87/$C$93)</f>
        <v>0.44058295172867384</v>
      </c>
      <c r="E87" s="114"/>
      <c r="F87" s="114"/>
      <c r="G87" s="101"/>
    </row>
    <row r="88" spans="1:7" ht="12" customHeight="1" x14ac:dyDescent="0.3">
      <c r="A88" s="55"/>
      <c r="B88" s="118" t="s">
        <v>47</v>
      </c>
      <c r="C88" s="119">
        <f>G34</f>
        <v>64519</v>
      </c>
      <c r="D88" s="120">
        <f t="shared" ref="D88:D92" si="4">(C88/$C$93)</f>
        <v>1.6623375124317139E-2</v>
      </c>
      <c r="E88" s="114"/>
      <c r="F88" s="114"/>
      <c r="G88" s="101"/>
    </row>
    <row r="89" spans="1:7" ht="12" customHeight="1" x14ac:dyDescent="0.3">
      <c r="A89" s="55"/>
      <c r="B89" s="118" t="s">
        <v>48</v>
      </c>
      <c r="C89" s="119">
        <f>G44</f>
        <v>400947.375</v>
      </c>
      <c r="D89" s="120">
        <f t="shared" si="4"/>
        <v>0.10330443155869209</v>
      </c>
      <c r="E89" s="114"/>
      <c r="F89" s="114"/>
      <c r="G89" s="101"/>
    </row>
    <row r="90" spans="1:7" ht="12" customHeight="1" x14ac:dyDescent="0.3">
      <c r="A90" s="55"/>
      <c r="B90" s="118" t="s">
        <v>25</v>
      </c>
      <c r="C90" s="119">
        <f>G63</f>
        <v>1471550</v>
      </c>
      <c r="D90" s="120">
        <f t="shared" si="4"/>
        <v>0.3791461067931754</v>
      </c>
      <c r="E90" s="114"/>
      <c r="F90" s="114"/>
      <c r="G90" s="101"/>
    </row>
    <row r="91" spans="1:7" ht="12" customHeight="1" x14ac:dyDescent="0.3">
      <c r="A91" s="55"/>
      <c r="B91" s="118" t="s">
        <v>49</v>
      </c>
      <c r="C91" s="119">
        <f>G68</f>
        <v>49385</v>
      </c>
      <c r="D91" s="120">
        <f t="shared" si="4"/>
        <v>1.2724087176093893E-2</v>
      </c>
      <c r="E91" s="121"/>
      <c r="F91" s="121"/>
      <c r="G91" s="101"/>
    </row>
    <row r="92" spans="1:7" ht="12" customHeight="1" x14ac:dyDescent="0.3">
      <c r="A92" s="55"/>
      <c r="B92" s="118" t="s">
        <v>50</v>
      </c>
      <c r="C92" s="119">
        <f>G71</f>
        <v>184820.06875000001</v>
      </c>
      <c r="D92" s="120">
        <f t="shared" si="4"/>
        <v>4.7619047619047616E-2</v>
      </c>
      <c r="E92" s="121"/>
      <c r="F92" s="121"/>
      <c r="G92" s="101"/>
    </row>
    <row r="93" spans="1:7" ht="12.75" customHeight="1" thickBot="1" x14ac:dyDescent="0.35">
      <c r="A93" s="55"/>
      <c r="B93" s="122" t="s">
        <v>122</v>
      </c>
      <c r="C93" s="123">
        <f>SUM(C87:C92)</f>
        <v>3881221.4437500001</v>
      </c>
      <c r="D93" s="124">
        <f>SUM(D87:D92)</f>
        <v>1</v>
      </c>
      <c r="E93" s="121"/>
      <c r="F93" s="121"/>
      <c r="G93" s="101"/>
    </row>
    <row r="94" spans="1:7" ht="12" customHeight="1" x14ac:dyDescent="0.3">
      <c r="A94" s="55"/>
      <c r="B94" s="102"/>
      <c r="C94" s="100"/>
      <c r="D94" s="100"/>
      <c r="E94" s="100"/>
      <c r="F94" s="100"/>
      <c r="G94" s="101"/>
    </row>
    <row r="95" spans="1:7" ht="12.75" customHeight="1" x14ac:dyDescent="0.3">
      <c r="A95" s="55"/>
      <c r="B95" s="125"/>
      <c r="C95" s="100">
        <v>0.85</v>
      </c>
      <c r="D95" s="100"/>
      <c r="E95" s="100">
        <v>1.1499999999999999</v>
      </c>
      <c r="F95" s="100"/>
      <c r="G95" s="101"/>
    </row>
    <row r="96" spans="1:7" ht="12" customHeight="1" thickBot="1" x14ac:dyDescent="0.35">
      <c r="A96" s="126"/>
      <c r="B96" s="127"/>
      <c r="C96" s="154" t="s">
        <v>119</v>
      </c>
      <c r="D96" s="128"/>
      <c r="E96" s="129"/>
      <c r="F96" s="130"/>
      <c r="G96" s="101"/>
    </row>
    <row r="97" spans="1:7" ht="12" customHeight="1" x14ac:dyDescent="0.3">
      <c r="A97" s="55"/>
      <c r="B97" s="131" t="s">
        <v>120</v>
      </c>
      <c r="C97" s="132">
        <f>D97*C95</f>
        <v>21250</v>
      </c>
      <c r="D97" s="132">
        <f>G9</f>
        <v>25000</v>
      </c>
      <c r="E97" s="133">
        <f>D97*E95</f>
        <v>28749.999999999996</v>
      </c>
      <c r="F97" s="134"/>
      <c r="G97" s="135"/>
    </row>
    <row r="98" spans="1:7" ht="12.75" customHeight="1" thickBot="1" x14ac:dyDescent="0.35">
      <c r="A98" s="55"/>
      <c r="B98" s="122" t="s">
        <v>116</v>
      </c>
      <c r="C98" s="136">
        <f>(G72/C97)</f>
        <v>182.645715</v>
      </c>
      <c r="D98" s="136">
        <f>(G72/D97)</f>
        <v>155.24885775000001</v>
      </c>
      <c r="E98" s="137">
        <f>(G72/E97)</f>
        <v>134.99900673913046</v>
      </c>
      <c r="F98" s="134"/>
      <c r="G98" s="135"/>
    </row>
    <row r="99" spans="1:7" ht="15.6" customHeight="1" x14ac:dyDescent="0.3">
      <c r="A99" s="55"/>
      <c r="B99" s="138" t="s">
        <v>51</v>
      </c>
      <c r="C99" s="107"/>
      <c r="D99" s="107"/>
      <c r="E99" s="107"/>
      <c r="F99" s="107"/>
      <c r="G99" s="107"/>
    </row>
  </sheetData>
  <mergeCells count="9">
    <mergeCell ref="B85:C85"/>
    <mergeCell ref="E13:F13"/>
    <mergeCell ref="E11:F11"/>
    <mergeCell ref="E10:F10"/>
    <mergeCell ref="E9:F9"/>
    <mergeCell ref="E14:F14"/>
    <mergeCell ref="E15:F15"/>
    <mergeCell ref="B17:G17"/>
    <mergeCell ref="E12:F12"/>
  </mergeCells>
  <phoneticPr fontId="5" type="noConversion"/>
  <pageMargins left="0.748031" right="0.748031" top="0.98425200000000002" bottom="0.98425200000000002" header="0" footer="0"/>
  <pageSetup scale="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2022-02-08T13:41:56Z</cp:lastPrinted>
  <dcterms:created xsi:type="dcterms:W3CDTF">2020-11-27T12:49:26Z</dcterms:created>
  <dcterms:modified xsi:type="dcterms:W3CDTF">2022-07-04T20:48:27Z</dcterms:modified>
</cp:coreProperties>
</file>