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ad\AC\Temp\"/>
    </mc:Choice>
  </mc:AlternateContent>
  <xr:revisionPtr revIDLastSave="16" documentId="8_{D750FFC1-F483-49C3-91DE-7DEDDB171108}" xr6:coauthVersionLast="47" xr6:coauthVersionMax="47" xr10:uidLastSave="{E3E0F4AC-8905-4E63-BC78-DB63F0D0E349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1" l="1"/>
  <c r="G62" i="1"/>
  <c r="G63" i="1" s="1"/>
  <c r="C86" i="1" s="1"/>
  <c r="G57" i="1"/>
  <c r="G55" i="1"/>
  <c r="G54" i="1"/>
  <c r="G53" i="1"/>
  <c r="G52" i="1"/>
  <c r="G50" i="1"/>
  <c r="D49" i="1"/>
  <c r="G49" i="1"/>
  <c r="D48" i="1"/>
  <c r="G48" i="1"/>
  <c r="G47" i="1"/>
  <c r="G45" i="1"/>
  <c r="G58" i="1"/>
  <c r="C85" i="1" s="1"/>
  <c r="G39" i="1"/>
  <c r="G38" i="1"/>
  <c r="G37" i="1"/>
  <c r="G27" i="1"/>
  <c r="G26" i="1"/>
  <c r="G25" i="1"/>
  <c r="G24" i="1"/>
  <c r="G23" i="1"/>
  <c r="G22" i="1"/>
  <c r="G21" i="1"/>
  <c r="G28" i="1"/>
  <c r="C82" i="1" s="1"/>
  <c r="G12" i="1"/>
  <c r="G68" i="1"/>
  <c r="G40" i="1"/>
  <c r="C84" i="1" s="1"/>
  <c r="G65" i="1"/>
  <c r="G66" i="1"/>
  <c r="C87" i="1" s="1"/>
  <c r="G67" i="1"/>
  <c r="C93" i="1"/>
  <c r="D93" i="1"/>
  <c r="E93" i="1"/>
  <c r="G69" i="1"/>
  <c r="C88" i="1" l="1"/>
  <c r="D82" i="1"/>
  <c r="D85" i="1" l="1"/>
  <c r="D86" i="1"/>
  <c r="D87" i="1"/>
  <c r="D84" i="1"/>
  <c r="D88" i="1" s="1"/>
</calcChain>
</file>

<file path=xl/sharedStrings.xml><?xml version="1.0" encoding="utf-8"?>
<sst xmlns="http://schemas.openxmlformats.org/spreadsheetml/2006/main" count="161" uniqueCount="114">
  <si>
    <t>RUBRO O CULTIVO</t>
  </si>
  <si>
    <t>ZANAHORIA</t>
  </si>
  <si>
    <t>RENDIMIENTO (Kg/ha)</t>
  </si>
  <si>
    <t>VARIEDAD</t>
  </si>
  <si>
    <t>Chantenay Redco</t>
  </si>
  <si>
    <t>Fecha Estimada precio venta</t>
  </si>
  <si>
    <t>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</si>
  <si>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</si>
  <si>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</si>
  <si>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</si>
  <si>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</si>
  <si>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</si>
  <si>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</si>
  <si>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</si>
  <si>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</si>
  <si>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</si>
  <si>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</si>
  <si>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</si>
  <si>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</si>
  <si>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</si>
  <si>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</si>
  <si>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</si>
  <si>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 xml:space="preserve">sequia 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</si>
  <si>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</si>
  <si>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</si>
  <si>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</si>
  <si>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</si>
  <si>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</si>
  <si>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</si>
  <si>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</si>
  <si>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</si>
  <si>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</si>
  <si>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 y raleo</t>
  </si>
  <si>
    <t>JH</t>
  </si>
  <si>
    <t>Marzo</t>
  </si>
  <si>
    <t>Aplicación materia orgánica</t>
  </si>
  <si>
    <t>Riego y fertirrigación</t>
  </si>
  <si>
    <t>Mar-Ago</t>
  </si>
  <si>
    <t>Aplicación de fertilizante</t>
  </si>
  <si>
    <t>Aplicación de agroquimico</t>
  </si>
  <si>
    <t xml:space="preserve">Cosecha </t>
  </si>
  <si>
    <t>Jul-Ago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</si>
  <si>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</si>
  <si>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</si>
  <si>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</si>
  <si>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</si>
  <si>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</si>
  <si>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</si>
  <si>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</si>
  <si>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</si>
  <si>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</si>
  <si>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</si>
  <si>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</si>
  <si>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</si>
  <si>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</si>
  <si>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</si>
  <si>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</si>
  <si>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</t>
  </si>
  <si>
    <t>Semilla</t>
  </si>
  <si>
    <t>Kg</t>
  </si>
  <si>
    <t>FERTILIZANTES</t>
  </si>
  <si>
    <t>Nitrato de Potasio</t>
  </si>
  <si>
    <t>25 Kg</t>
  </si>
  <si>
    <t>Jun-Sep</t>
  </si>
  <si>
    <t xml:space="preserve">Urea </t>
  </si>
  <si>
    <t>Abr-Sep</t>
  </si>
  <si>
    <t>SFT</t>
  </si>
  <si>
    <t>Feb-Mar</t>
  </si>
  <si>
    <t>Materia Organica</t>
  </si>
  <si>
    <t>Ton</t>
  </si>
  <si>
    <t>INSECTICIDAS</t>
  </si>
  <si>
    <t>Furadan 10 G</t>
  </si>
  <si>
    <t>Lorsban 4 E</t>
  </si>
  <si>
    <t>Lt</t>
  </si>
  <si>
    <t>May-jul</t>
  </si>
  <si>
    <t>Dimetoato 40% EC</t>
  </si>
  <si>
    <t>Selecron 720 EC</t>
  </si>
  <si>
    <t>HERBICIDAS</t>
  </si>
  <si>
    <t xml:space="preserve">Flecha </t>
  </si>
  <si>
    <t>May-Jun</t>
  </si>
  <si>
    <t>Subtotal Insumos</t>
  </si>
  <si>
    <t xml:space="preserve">   OTROS</t>
  </si>
  <si>
    <t>ITEM</t>
  </si>
  <si>
    <t>Sacos (35Kg)</t>
  </si>
  <si>
    <t>uu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</si>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</sst>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8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/>
    <xf numFmtId="166" fontId="13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/>
    <xf numFmtId="0" fontId="9" fillId="0" borderId="0" xfId="0" applyFont="1"/>
    <xf numFmtId="166" fontId="8" fillId="0" borderId="0" xfId="2" applyNumberFormat="1" applyFont="1" applyBorder="1"/>
    <xf numFmtId="166" fontId="14" fillId="0" borderId="0" xfId="2" applyNumberFormat="1" applyFont="1" applyBorder="1"/>
    <xf numFmtId="0" fontId="12" fillId="4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0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10" fillId="3" borderId="1" xfId="2" applyNumberFormat="1" applyFont="1" applyFill="1" applyBorder="1"/>
    <xf numFmtId="0" fontId="14" fillId="0" borderId="1" xfId="0" applyFont="1" applyBorder="1"/>
    <xf numFmtId="0" fontId="0" fillId="0" borderId="1" xfId="0" applyBorder="1" applyAlignment="1">
      <alignment horizontal="center"/>
    </xf>
    <xf numFmtId="166" fontId="10" fillId="3" borderId="1" xfId="2" applyNumberFormat="1" applyFont="1" applyFill="1" applyBorder="1" applyAlignment="1">
      <alignment horizontal="right"/>
    </xf>
    <xf numFmtId="0" fontId="0" fillId="0" borderId="1" xfId="0" applyBorder="1"/>
    <xf numFmtId="3" fontId="14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center"/>
    </xf>
    <xf numFmtId="166" fontId="15" fillId="3" borderId="1" xfId="2" applyNumberFormat="1" applyFont="1" applyFill="1" applyBorder="1" applyAlignment="1">
      <alignment horizontal="center"/>
    </xf>
    <xf numFmtId="0" fontId="10" fillId="4" borderId="0" xfId="0" applyFont="1" applyFill="1"/>
    <xf numFmtId="3" fontId="10" fillId="4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/>
    <xf numFmtId="3" fontId="10" fillId="3" borderId="0" xfId="0" applyNumberFormat="1" applyFont="1" applyFill="1"/>
    <xf numFmtId="0" fontId="12" fillId="4" borderId="0" xfId="0" applyFont="1" applyFill="1"/>
    <xf numFmtId="3" fontId="12" fillId="4" borderId="0" xfId="0" applyNumberFormat="1" applyFont="1" applyFill="1"/>
    <xf numFmtId="0" fontId="12" fillId="3" borderId="0" xfId="0" applyFont="1" applyFill="1"/>
    <xf numFmtId="3" fontId="10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5" borderId="0" xfId="0" applyFill="1"/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6" fillId="5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167" fontId="4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7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4" fontId="8" fillId="0" borderId="0" xfId="1" applyFont="1"/>
    <xf numFmtId="2" fontId="14" fillId="0" borderId="1" xfId="0" applyNumberFormat="1" applyFont="1" applyBorder="1" applyAlignment="1">
      <alignment horizontal="center"/>
    </xf>
    <xf numFmtId="166" fontId="4" fillId="2" borderId="15" xfId="0" applyNumberFormat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64" fontId="4" fillId="6" borderId="22" xfId="1" applyFont="1" applyFill="1" applyBorder="1" applyAlignment="1">
      <alignment vertical="center"/>
    </xf>
    <xf numFmtId="164" fontId="4" fillId="6" borderId="18" xfId="1" applyFont="1" applyFill="1" applyBorder="1" applyAlignment="1">
      <alignment vertical="center"/>
    </xf>
    <xf numFmtId="164" fontId="4" fillId="6" borderId="19" xfId="1" applyFont="1" applyFill="1" applyBorder="1" applyAlignment="1">
      <alignment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757F1F5B-0FEF-3678-8EC0-54FFCD9D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6877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96"/>
  <sheetViews>
    <sheetView tabSelected="1" workbookViewId="0">
      <selection activeCell="J53" sqref="J53"/>
    </sheetView>
  </sheetViews>
  <sheetFormatPr defaultRowHeight="15"/>
  <cols>
    <col min="1" max="1" width="3.5703125" customWidth="1"/>
    <col min="2" max="2" width="23.42578125" customWidth="1"/>
    <col min="3" max="3" width="13.28515625" bestFit="1" customWidth="1"/>
    <col min="4" max="4" width="15.5703125" bestFit="1" customWidth="1"/>
    <col min="5" max="5" width="11.42578125" customWidth="1"/>
    <col min="6" max="6" width="24.42578125" bestFit="1" customWidth="1"/>
    <col min="7" max="7" width="15" bestFit="1" customWidth="1"/>
    <col min="8" max="256" width="11.42578125" customWidth="1"/>
  </cols>
  <sheetData>
    <row r="9" spans="2:7">
      <c r="B9" s="1" t="s">
        <v>0</v>
      </c>
      <c r="C9" s="95" t="s">
        <v>1</v>
      </c>
      <c r="D9" s="95"/>
      <c r="F9" s="1" t="s">
        <v>2</v>
      </c>
      <c r="G9" s="2">
        <v>20000</v>
      </c>
    </row>
    <row r="10" spans="2:7">
      <c r="B10" s="3" t="s">
        <v>3</v>
      </c>
      <c r="C10" s="96" t="s">
        <v>4</v>
      </c>
      <c r="D10" s="96"/>
      <c r="F10" s="4" t="s">
        <v>5</v>
      </c>
      <c r="G10" s="5" t="s">
        <v>6</v>
      </c>
    </row>
    <row r="11" spans="2:7">
      <c r="B11" s="3" t="s">
        <v>7</v>
      </c>
      <c r="C11" s="96" t="s">
        <v>8</v>
      </c>
      <c r="D11" s="96"/>
      <c r="F11" s="6" t="s">
        <v>9</v>
      </c>
      <c r="G11" s="7">
        <v>300</v>
      </c>
    </row>
    <row r="12" spans="2:7">
      <c r="B12" s="3" t="s">
        <v>10</v>
      </c>
      <c r="C12" s="96" t="s">
        <v>11</v>
      </c>
      <c r="D12" s="96"/>
      <c r="F12" s="6" t="s">
        <v>12</v>
      </c>
      <c r="G12" s="7">
        <f>SUM(G11*G9)</f>
        <v>6000000</v>
      </c>
    </row>
    <row r="13" spans="2:7">
      <c r="B13" s="3" t="s">
        <v>13</v>
      </c>
      <c r="C13" s="97" t="s">
        <v>14</v>
      </c>
      <c r="D13" s="97"/>
      <c r="F13" s="6" t="s">
        <v>15</v>
      </c>
      <c r="G13" s="7" t="s">
        <v>16</v>
      </c>
    </row>
    <row r="14" spans="2:7">
      <c r="B14" s="8" t="s">
        <v>17</v>
      </c>
      <c r="C14" s="96" t="s">
        <v>18</v>
      </c>
      <c r="D14" s="96"/>
      <c r="F14" s="6" t="s">
        <v>19</v>
      </c>
      <c r="G14" s="7" t="s">
        <v>6</v>
      </c>
    </row>
    <row r="15" spans="2:7">
      <c r="B15" s="8" t="s">
        <v>20</v>
      </c>
      <c r="C15" s="92">
        <v>44713</v>
      </c>
      <c r="D15" s="93"/>
      <c r="F15" s="6" t="s">
        <v>21</v>
      </c>
      <c r="G15" s="7" t="s">
        <v>22</v>
      </c>
    </row>
    <row r="16" spans="2:7">
      <c r="B16" s="9"/>
      <c r="C16" s="10" t="s">
        <v>23</v>
      </c>
      <c r="F16" s="11"/>
      <c r="G16" s="11"/>
    </row>
    <row r="17" spans="2:7">
      <c r="B17" s="94" t="s">
        <v>24</v>
      </c>
      <c r="C17" s="94"/>
      <c r="D17" s="94"/>
      <c r="E17" s="94"/>
      <c r="F17" s="94"/>
      <c r="G17" s="94"/>
    </row>
    <row r="18" spans="2:7">
      <c r="B18" s="9"/>
      <c r="C18" s="9"/>
      <c r="D18" s="9"/>
      <c r="E18" s="9"/>
      <c r="F18" s="12"/>
      <c r="G18" s="12"/>
    </row>
    <row r="19" spans="2:7">
      <c r="B19" s="13" t="s">
        <v>25</v>
      </c>
      <c r="F19" s="11"/>
      <c r="G19" s="11"/>
    </row>
    <row r="20" spans="2:7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7">
      <c r="B21" s="4" t="s">
        <v>32</v>
      </c>
      <c r="C21" s="17" t="s">
        <v>33</v>
      </c>
      <c r="D21" s="17">
        <v>10</v>
      </c>
      <c r="E21" s="17" t="s">
        <v>34</v>
      </c>
      <c r="F21" s="18">
        <v>30000</v>
      </c>
      <c r="G21" s="18">
        <f t="shared" ref="G21:G27" si="0">F21*D21</f>
        <v>300000</v>
      </c>
    </row>
    <row r="22" spans="2:7">
      <c r="B22" s="4" t="s">
        <v>35</v>
      </c>
      <c r="C22" s="17" t="s">
        <v>33</v>
      </c>
      <c r="D22" s="17">
        <v>6</v>
      </c>
      <c r="E22" s="17" t="s">
        <v>34</v>
      </c>
      <c r="F22" s="18">
        <v>30000</v>
      </c>
      <c r="G22" s="18">
        <f t="shared" si="0"/>
        <v>180000</v>
      </c>
    </row>
    <row r="23" spans="2:7">
      <c r="B23" s="4" t="s">
        <v>36</v>
      </c>
      <c r="C23" s="17" t="s">
        <v>33</v>
      </c>
      <c r="D23" s="17">
        <v>10</v>
      </c>
      <c r="E23" s="17" t="s">
        <v>37</v>
      </c>
      <c r="F23" s="18">
        <v>30000</v>
      </c>
      <c r="G23" s="18">
        <f t="shared" si="0"/>
        <v>300000</v>
      </c>
    </row>
    <row r="24" spans="2:7">
      <c r="B24" s="4" t="s">
        <v>38</v>
      </c>
      <c r="C24" s="17" t="s">
        <v>33</v>
      </c>
      <c r="D24" s="17">
        <v>4</v>
      </c>
      <c r="E24" s="17" t="s">
        <v>37</v>
      </c>
      <c r="F24" s="18">
        <v>30000</v>
      </c>
      <c r="G24" s="18">
        <f t="shared" si="0"/>
        <v>120000</v>
      </c>
    </row>
    <row r="25" spans="2:7">
      <c r="B25" s="4" t="s">
        <v>39</v>
      </c>
      <c r="C25" s="17" t="s">
        <v>33</v>
      </c>
      <c r="D25" s="17">
        <v>8</v>
      </c>
      <c r="E25" s="17" t="s">
        <v>37</v>
      </c>
      <c r="F25" s="18">
        <v>30000</v>
      </c>
      <c r="G25" s="18">
        <f t="shared" si="0"/>
        <v>240000</v>
      </c>
    </row>
    <row r="26" spans="2:7">
      <c r="B26" s="4" t="s">
        <v>40</v>
      </c>
      <c r="C26" s="17" t="s">
        <v>33</v>
      </c>
      <c r="D26" s="17">
        <v>12</v>
      </c>
      <c r="E26" s="17" t="s">
        <v>41</v>
      </c>
      <c r="F26" s="18">
        <v>30000</v>
      </c>
      <c r="G26" s="18">
        <f t="shared" si="0"/>
        <v>360000</v>
      </c>
    </row>
    <row r="27" spans="2:7">
      <c r="B27" s="4" t="s">
        <v>42</v>
      </c>
      <c r="C27" s="17" t="s">
        <v>33</v>
      </c>
      <c r="D27" s="17">
        <v>10</v>
      </c>
      <c r="E27" s="17" t="s">
        <v>41</v>
      </c>
      <c r="F27" s="18">
        <v>30000</v>
      </c>
      <c r="G27" s="18">
        <f t="shared" si="0"/>
        <v>300000</v>
      </c>
    </row>
    <row r="28" spans="2:7">
      <c r="B28" s="19" t="s">
        <v>43</v>
      </c>
      <c r="C28" s="20"/>
      <c r="D28" s="20"/>
      <c r="E28" s="20"/>
      <c r="F28" s="21"/>
      <c r="G28" s="22">
        <f>SUM(G21:G27)</f>
        <v>1800000</v>
      </c>
    </row>
    <row r="29" spans="2:7">
      <c r="F29" s="11"/>
      <c r="G29" s="11"/>
    </row>
    <row r="30" spans="2:7">
      <c r="B30" s="13" t="s">
        <v>44</v>
      </c>
      <c r="F30" s="11"/>
      <c r="G30" s="11"/>
    </row>
    <row r="31" spans="2:7">
      <c r="B31" s="14" t="s">
        <v>26</v>
      </c>
      <c r="C31" s="14" t="s">
        <v>27</v>
      </c>
      <c r="D31" s="14" t="s">
        <v>28</v>
      </c>
      <c r="E31" s="14" t="s">
        <v>29</v>
      </c>
      <c r="F31" s="15" t="s">
        <v>30</v>
      </c>
      <c r="G31" s="16" t="s">
        <v>31</v>
      </c>
    </row>
    <row r="32" spans="2:7">
      <c r="B32" s="23"/>
      <c r="C32" s="24"/>
      <c r="D32" s="24"/>
      <c r="E32" s="24"/>
      <c r="F32" s="18"/>
      <c r="G32" s="18"/>
    </row>
    <row r="33" spans="2:11">
      <c r="B33" s="19" t="s">
        <v>45</v>
      </c>
      <c r="C33" s="20"/>
      <c r="D33" s="20"/>
      <c r="E33" s="20"/>
      <c r="F33" s="21"/>
      <c r="G33" s="25"/>
    </row>
    <row r="34" spans="2:11">
      <c r="F34" s="11"/>
      <c r="G34" s="11"/>
    </row>
    <row r="35" spans="2:11">
      <c r="B35" s="13" t="s">
        <v>46</v>
      </c>
      <c r="F35" s="11"/>
      <c r="G35" s="11"/>
    </row>
    <row r="36" spans="2:11">
      <c r="B36" s="14" t="s">
        <v>26</v>
      </c>
      <c r="C36" s="14" t="s">
        <v>27</v>
      </c>
      <c r="D36" s="14" t="s">
        <v>28</v>
      </c>
      <c r="E36" s="14" t="s">
        <v>29</v>
      </c>
      <c r="F36" s="15" t="s">
        <v>30</v>
      </c>
      <c r="G36" s="16" t="s">
        <v>31</v>
      </c>
    </row>
    <row r="37" spans="2:11">
      <c r="B37" s="26" t="s">
        <v>47</v>
      </c>
      <c r="C37" s="27" t="s">
        <v>48</v>
      </c>
      <c r="D37" s="84">
        <v>6.25E-2</v>
      </c>
      <c r="E37" s="28" t="s">
        <v>49</v>
      </c>
      <c r="F37" s="29">
        <v>200000</v>
      </c>
      <c r="G37" s="29">
        <f>F37*D37</f>
        <v>12500</v>
      </c>
      <c r="K37" s="83"/>
    </row>
    <row r="38" spans="2:11">
      <c r="B38" s="26" t="s">
        <v>50</v>
      </c>
      <c r="C38" s="27" t="s">
        <v>48</v>
      </c>
      <c r="D38" s="84">
        <v>0.05</v>
      </c>
      <c r="E38" s="28" t="s">
        <v>49</v>
      </c>
      <c r="F38" s="29">
        <v>200000</v>
      </c>
      <c r="G38" s="29">
        <f>F38*D38</f>
        <v>10000</v>
      </c>
      <c r="K38" s="83"/>
    </row>
    <row r="39" spans="2:11">
      <c r="B39" s="26" t="s">
        <v>51</v>
      </c>
      <c r="C39" s="27" t="s">
        <v>48</v>
      </c>
      <c r="D39" s="84">
        <v>0.05</v>
      </c>
      <c r="E39" s="28" t="s">
        <v>49</v>
      </c>
      <c r="F39" s="29">
        <v>200000</v>
      </c>
      <c r="G39" s="29">
        <f>F39*D39</f>
        <v>10000</v>
      </c>
      <c r="K39" s="83"/>
    </row>
    <row r="40" spans="2:11">
      <c r="B40" s="19" t="s">
        <v>52</v>
      </c>
      <c r="C40" s="20"/>
      <c r="D40" s="20"/>
      <c r="E40" s="20"/>
      <c r="F40" s="21"/>
      <c r="G40" s="22">
        <f>SUM(G37:G39)</f>
        <v>32500</v>
      </c>
    </row>
    <row r="41" spans="2:11">
      <c r="F41" s="11"/>
      <c r="G41" s="11"/>
    </row>
    <row r="42" spans="2:11">
      <c r="B42" s="13" t="s">
        <v>53</v>
      </c>
      <c r="F42" s="11"/>
      <c r="G42" s="11"/>
    </row>
    <row r="43" spans="2:11">
      <c r="B43" s="14" t="s">
        <v>53</v>
      </c>
      <c r="C43" s="30" t="s">
        <v>54</v>
      </c>
      <c r="D43" s="30" t="s">
        <v>55</v>
      </c>
      <c r="E43" s="14" t="s">
        <v>29</v>
      </c>
      <c r="F43" s="16" t="s">
        <v>30</v>
      </c>
      <c r="G43" s="16" t="s">
        <v>56</v>
      </c>
    </row>
    <row r="44" spans="2:11">
      <c r="B44" s="31" t="s">
        <v>57</v>
      </c>
      <c r="C44" s="24"/>
      <c r="D44" s="32"/>
      <c r="E44" s="24"/>
      <c r="F44" s="33"/>
      <c r="G44" s="33"/>
    </row>
    <row r="45" spans="2:11">
      <c r="B45" s="23" t="s">
        <v>58</v>
      </c>
      <c r="C45" s="24" t="s">
        <v>59</v>
      </c>
      <c r="D45" s="24">
        <v>8</v>
      </c>
      <c r="E45" s="24" t="s">
        <v>34</v>
      </c>
      <c r="F45" s="33">
        <v>16350</v>
      </c>
      <c r="G45" s="33">
        <f>F45*D45</f>
        <v>130800</v>
      </c>
    </row>
    <row r="46" spans="2:11">
      <c r="B46" s="34" t="s">
        <v>60</v>
      </c>
      <c r="C46" s="24"/>
      <c r="D46" s="24"/>
      <c r="E46" s="24"/>
      <c r="F46" s="33"/>
      <c r="G46" s="33"/>
    </row>
    <row r="47" spans="2:11">
      <c r="B47" s="26" t="s">
        <v>61</v>
      </c>
      <c r="C47" s="24" t="s">
        <v>62</v>
      </c>
      <c r="D47" s="24">
        <v>10</v>
      </c>
      <c r="E47" s="24" t="s">
        <v>63</v>
      </c>
      <c r="F47" s="33">
        <v>50800</v>
      </c>
      <c r="G47" s="33">
        <f>F47*D47</f>
        <v>508000</v>
      </c>
    </row>
    <row r="48" spans="2:11">
      <c r="B48" s="23" t="s">
        <v>64</v>
      </c>
      <c r="C48" s="24" t="s">
        <v>62</v>
      </c>
      <c r="D48" s="32">
        <f>300/25</f>
        <v>12</v>
      </c>
      <c r="E48" s="24" t="s">
        <v>65</v>
      </c>
      <c r="F48" s="33">
        <v>32700</v>
      </c>
      <c r="G48" s="33">
        <f>F48*D48</f>
        <v>392400</v>
      </c>
    </row>
    <row r="49" spans="2:7">
      <c r="B49" s="23" t="s">
        <v>66</v>
      </c>
      <c r="C49" s="24" t="s">
        <v>62</v>
      </c>
      <c r="D49" s="24">
        <f>200/25</f>
        <v>8</v>
      </c>
      <c r="E49" s="24" t="s">
        <v>67</v>
      </c>
      <c r="F49" s="33">
        <v>34400</v>
      </c>
      <c r="G49" s="33">
        <f>F49*D49</f>
        <v>275200</v>
      </c>
    </row>
    <row r="50" spans="2:7">
      <c r="B50" s="35" t="s">
        <v>68</v>
      </c>
      <c r="C50" s="24" t="s">
        <v>69</v>
      </c>
      <c r="D50" s="24">
        <v>2.4</v>
      </c>
      <c r="E50" s="32" t="s">
        <v>67</v>
      </c>
      <c r="F50" s="33">
        <v>82795</v>
      </c>
      <c r="G50" s="33">
        <f>F50*D50</f>
        <v>198708</v>
      </c>
    </row>
    <row r="51" spans="2:7">
      <c r="B51" s="36" t="s">
        <v>70</v>
      </c>
      <c r="C51" s="24"/>
      <c r="D51" s="32"/>
      <c r="E51" s="24"/>
      <c r="F51" s="33"/>
      <c r="G51" s="33"/>
    </row>
    <row r="52" spans="2:7">
      <c r="B52" s="37" t="s">
        <v>71</v>
      </c>
      <c r="C52" s="24" t="s">
        <v>59</v>
      </c>
      <c r="D52" s="24">
        <v>2</v>
      </c>
      <c r="E52" s="32" t="s">
        <v>34</v>
      </c>
      <c r="F52" s="33">
        <v>15340</v>
      </c>
      <c r="G52" s="33">
        <f>F52*D52</f>
        <v>30680</v>
      </c>
    </row>
    <row r="53" spans="2:7">
      <c r="B53" s="37" t="s">
        <v>72</v>
      </c>
      <c r="C53" s="24" t="s">
        <v>73</v>
      </c>
      <c r="D53" s="24">
        <v>10</v>
      </c>
      <c r="E53" s="24" t="s">
        <v>74</v>
      </c>
      <c r="F53" s="33">
        <v>25200</v>
      </c>
      <c r="G53" s="33">
        <f>F53*D53</f>
        <v>252000</v>
      </c>
    </row>
    <row r="54" spans="2:7">
      <c r="B54" s="37" t="s">
        <v>75</v>
      </c>
      <c r="C54" s="38" t="s">
        <v>73</v>
      </c>
      <c r="D54" s="24">
        <v>1</v>
      </c>
      <c r="E54" s="24" t="s">
        <v>74</v>
      </c>
      <c r="F54" s="33">
        <v>24590</v>
      </c>
      <c r="G54" s="33">
        <f>F54*D54</f>
        <v>24590</v>
      </c>
    </row>
    <row r="55" spans="2:7">
      <c r="B55" s="37" t="s">
        <v>76</v>
      </c>
      <c r="C55" s="24" t="s">
        <v>73</v>
      </c>
      <c r="D55" s="24">
        <v>1</v>
      </c>
      <c r="E55" s="24" t="s">
        <v>74</v>
      </c>
      <c r="F55" s="33">
        <v>53880</v>
      </c>
      <c r="G55" s="33">
        <f>F55*D55</f>
        <v>53880</v>
      </c>
    </row>
    <row r="56" spans="2:7">
      <c r="B56" s="36" t="s">
        <v>77</v>
      </c>
      <c r="C56" s="24"/>
      <c r="D56" s="24"/>
      <c r="E56" s="24"/>
      <c r="F56" s="33"/>
      <c r="G56" s="33"/>
    </row>
    <row r="57" spans="2:7">
      <c r="B57" s="35" t="s">
        <v>78</v>
      </c>
      <c r="C57" s="24" t="s">
        <v>73</v>
      </c>
      <c r="D57" s="24">
        <v>5</v>
      </c>
      <c r="E57" s="24" t="s">
        <v>79</v>
      </c>
      <c r="F57" s="33">
        <v>36640</v>
      </c>
      <c r="G57" s="33">
        <f>F57*D57</f>
        <v>183200</v>
      </c>
    </row>
    <row r="58" spans="2:7">
      <c r="B58" s="19" t="s">
        <v>80</v>
      </c>
      <c r="C58" s="20"/>
      <c r="D58" s="20"/>
      <c r="E58" s="20"/>
      <c r="F58" s="21"/>
      <c r="G58" s="22">
        <f>SUM(G44:G57)</f>
        <v>2049458</v>
      </c>
    </row>
    <row r="59" spans="2:7">
      <c r="F59" s="11"/>
      <c r="G59" s="11"/>
    </row>
    <row r="60" spans="2:7">
      <c r="B60" s="13" t="s">
        <v>81</v>
      </c>
      <c r="F60" s="11"/>
      <c r="G60" s="11"/>
    </row>
    <row r="61" spans="2:7">
      <c r="B61" s="14" t="s">
        <v>82</v>
      </c>
      <c r="C61" s="14" t="s">
        <v>54</v>
      </c>
      <c r="D61" s="14" t="s">
        <v>55</v>
      </c>
      <c r="E61" s="14" t="s">
        <v>29</v>
      </c>
      <c r="F61" s="39" t="s">
        <v>30</v>
      </c>
      <c r="G61" s="16" t="s">
        <v>56</v>
      </c>
    </row>
    <row r="62" spans="2:7">
      <c r="B62" s="26" t="s">
        <v>83</v>
      </c>
      <c r="C62" s="24" t="s">
        <v>84</v>
      </c>
      <c r="D62" s="24">
        <v>457</v>
      </c>
      <c r="E62" s="24" t="s">
        <v>6</v>
      </c>
      <c r="F62" s="18">
        <v>300</v>
      </c>
      <c r="G62" s="18">
        <f>F62*D62</f>
        <v>137100</v>
      </c>
    </row>
    <row r="63" spans="2:7">
      <c r="B63" s="19" t="s">
        <v>85</v>
      </c>
      <c r="C63" s="20"/>
      <c r="D63" s="20"/>
      <c r="E63" s="20"/>
      <c r="F63" s="21"/>
      <c r="G63" s="22">
        <f>SUM(G62:G62)</f>
        <v>137100</v>
      </c>
    </row>
    <row r="65" spans="2:7">
      <c r="B65" s="40" t="s">
        <v>86</v>
      </c>
      <c r="C65" s="40"/>
      <c r="D65" s="40"/>
      <c r="E65" s="40"/>
      <c r="F65" s="40"/>
      <c r="G65" s="41">
        <f>SUM(G28+G33+G40+G58+G63)</f>
        <v>4019058</v>
      </c>
    </row>
    <row r="66" spans="2:7">
      <c r="B66" s="42" t="s">
        <v>87</v>
      </c>
      <c r="C66" s="43"/>
      <c r="D66" s="43"/>
      <c r="E66" s="43"/>
      <c r="F66" s="43"/>
      <c r="G66" s="44">
        <f>SUM(G65*5/100)</f>
        <v>200952.9</v>
      </c>
    </row>
    <row r="67" spans="2:7">
      <c r="B67" s="45" t="s">
        <v>88</v>
      </c>
      <c r="C67" s="45"/>
      <c r="D67" s="45"/>
      <c r="E67" s="45"/>
      <c r="F67" s="45"/>
      <c r="G67" s="46">
        <f>SUM(G65:G66)</f>
        <v>4220010.9000000004</v>
      </c>
    </row>
    <row r="68" spans="2:7">
      <c r="B68" s="47" t="s">
        <v>89</v>
      </c>
      <c r="C68" s="47"/>
      <c r="D68" s="47"/>
      <c r="E68" s="47"/>
      <c r="F68" s="47"/>
      <c r="G68" s="48">
        <f>SUM(G12*1)</f>
        <v>6000000</v>
      </c>
    </row>
    <row r="69" spans="2:7">
      <c r="B69" s="45" t="s">
        <v>90</v>
      </c>
      <c r="C69" s="40"/>
      <c r="D69" s="40"/>
      <c r="E69" s="40"/>
      <c r="F69" s="40"/>
      <c r="G69" s="41">
        <f>SUM(G68-G67)</f>
        <v>1779989.0999999996</v>
      </c>
    </row>
    <row r="70" spans="2:7">
      <c r="B70" s="49" t="s">
        <v>91</v>
      </c>
      <c r="C70" s="50"/>
      <c r="D70" s="50"/>
      <c r="E70" s="50"/>
      <c r="F70" s="50"/>
      <c r="G70" s="51"/>
    </row>
    <row r="71" spans="2:7" ht="15.75" thickBot="1">
      <c r="B71" s="52"/>
      <c r="C71" s="50"/>
      <c r="D71" s="50"/>
      <c r="E71" s="50"/>
      <c r="F71" s="50"/>
      <c r="G71" s="51"/>
    </row>
    <row r="72" spans="2:7">
      <c r="B72" s="53" t="s">
        <v>92</v>
      </c>
      <c r="C72" s="54"/>
      <c r="D72" s="54"/>
      <c r="E72" s="54"/>
      <c r="F72" s="55"/>
      <c r="G72" s="51"/>
    </row>
    <row r="73" spans="2:7">
      <c r="B73" s="56" t="s">
        <v>93</v>
      </c>
      <c r="C73" s="57"/>
      <c r="D73" s="57"/>
      <c r="E73" s="57"/>
      <c r="F73" s="58"/>
      <c r="G73" s="51"/>
    </row>
    <row r="74" spans="2:7">
      <c r="B74" s="56" t="s">
        <v>94</v>
      </c>
      <c r="C74" s="57"/>
      <c r="D74" s="57"/>
      <c r="E74" s="57"/>
      <c r="F74" s="58"/>
      <c r="G74" s="51"/>
    </row>
    <row r="75" spans="2:7">
      <c r="B75" s="56" t="s">
        <v>95</v>
      </c>
      <c r="C75" s="57"/>
      <c r="D75" s="57"/>
      <c r="E75" s="57"/>
      <c r="F75" s="58"/>
      <c r="G75" s="51"/>
    </row>
    <row r="76" spans="2:7">
      <c r="B76" s="56" t="s">
        <v>96</v>
      </c>
      <c r="C76" s="57"/>
      <c r="D76" s="57"/>
      <c r="E76" s="57"/>
      <c r="F76" s="58"/>
      <c r="G76" s="51"/>
    </row>
    <row r="77" spans="2:7">
      <c r="B77" s="56" t="s">
        <v>97</v>
      </c>
      <c r="C77" s="57"/>
      <c r="D77" s="57"/>
      <c r="E77" s="57"/>
      <c r="F77" s="58"/>
      <c r="G77" s="51"/>
    </row>
    <row r="78" spans="2:7" ht="15.75" thickBot="1">
      <c r="B78" s="59" t="s">
        <v>98</v>
      </c>
      <c r="C78" s="60"/>
      <c r="D78" s="60"/>
      <c r="E78" s="60"/>
      <c r="F78" s="61"/>
      <c r="G78" s="51"/>
    </row>
    <row r="79" spans="2:7" ht="15.75" thickBot="1">
      <c r="B79" s="62"/>
      <c r="C79" s="57"/>
      <c r="D79" s="57"/>
      <c r="E79" s="57"/>
      <c r="F79" s="57"/>
      <c r="G79" s="51"/>
    </row>
    <row r="80" spans="2:7" ht="15.75" thickBot="1">
      <c r="B80" s="63" t="s">
        <v>99</v>
      </c>
      <c r="C80" s="64"/>
      <c r="D80" s="65"/>
      <c r="E80" s="66"/>
      <c r="F80" s="66"/>
      <c r="G80" s="51"/>
    </row>
    <row r="81" spans="2:7">
      <c r="B81" s="67" t="s">
        <v>100</v>
      </c>
      <c r="C81" s="90" t="s">
        <v>101</v>
      </c>
      <c r="D81" s="91" t="s">
        <v>102</v>
      </c>
      <c r="E81" s="66"/>
      <c r="F81" s="66"/>
      <c r="G81" s="51"/>
    </row>
    <row r="82" spans="2:7">
      <c r="B82" s="68" t="s">
        <v>103</v>
      </c>
      <c r="C82" s="69">
        <f>G28</f>
        <v>1800000</v>
      </c>
      <c r="D82" s="70">
        <f>(C82/C88)</f>
        <v>0.42653918263576046</v>
      </c>
      <c r="E82" s="66"/>
      <c r="F82" s="66"/>
      <c r="G82" s="51"/>
    </row>
    <row r="83" spans="2:7">
      <c r="B83" s="68" t="s">
        <v>104</v>
      </c>
      <c r="C83" s="85">
        <f>G33</f>
        <v>0</v>
      </c>
      <c r="D83" s="70">
        <v>0</v>
      </c>
      <c r="E83" s="66"/>
      <c r="F83" s="66"/>
      <c r="G83" s="51"/>
    </row>
    <row r="84" spans="2:7">
      <c r="B84" s="68" t="s">
        <v>105</v>
      </c>
      <c r="C84" s="69">
        <f>G40</f>
        <v>32500</v>
      </c>
      <c r="D84" s="70">
        <f>(C84/C88)</f>
        <v>7.7014019087012307E-3</v>
      </c>
      <c r="E84" s="66"/>
      <c r="F84" s="66"/>
      <c r="G84" s="51"/>
    </row>
    <row r="85" spans="2:7">
      <c r="B85" s="68" t="s">
        <v>106</v>
      </c>
      <c r="C85" s="69">
        <f>G58</f>
        <v>2049458</v>
      </c>
      <c r="D85" s="70">
        <f>(C85/C88)</f>
        <v>0.48565230009240018</v>
      </c>
      <c r="E85" s="66"/>
      <c r="F85" s="66"/>
      <c r="G85" s="51"/>
    </row>
    <row r="86" spans="2:7">
      <c r="B86" s="68" t="s">
        <v>107</v>
      </c>
      <c r="C86" s="71">
        <f>G63</f>
        <v>137100</v>
      </c>
      <c r="D86" s="70">
        <f>(C86/C88)</f>
        <v>3.2488067744090424E-2</v>
      </c>
      <c r="E86" s="72"/>
      <c r="F86" s="72"/>
      <c r="G86" s="51"/>
    </row>
    <row r="87" spans="2:7">
      <c r="B87" s="68" t="s">
        <v>108</v>
      </c>
      <c r="C87" s="71">
        <f>G66</f>
        <v>200952.9</v>
      </c>
      <c r="D87" s="70">
        <f>(C87/C88)</f>
        <v>4.7619047619047616E-2</v>
      </c>
      <c r="E87" s="72"/>
      <c r="F87" s="72"/>
      <c r="G87" s="51"/>
    </row>
    <row r="88" spans="2:7" ht="15.75" thickBot="1">
      <c r="B88" s="73" t="s">
        <v>109</v>
      </c>
      <c r="C88" s="74">
        <f>SUM(C82:C87)</f>
        <v>4220010.9000000004</v>
      </c>
      <c r="D88" s="75">
        <f>SUM(D82:D87)</f>
        <v>1</v>
      </c>
      <c r="E88" s="72"/>
      <c r="F88" s="72"/>
      <c r="G88" s="51"/>
    </row>
    <row r="89" spans="2:7">
      <c r="B89" s="52"/>
      <c r="C89" s="50"/>
      <c r="D89" s="50"/>
      <c r="E89" s="50"/>
      <c r="F89" s="50"/>
      <c r="G89" s="51"/>
    </row>
    <row r="90" spans="2:7" ht="15.75" thickBot="1">
      <c r="B90" s="76"/>
      <c r="C90" s="50"/>
      <c r="D90" s="50"/>
      <c r="E90" s="50"/>
      <c r="F90" s="50"/>
      <c r="G90" s="51"/>
    </row>
    <row r="91" spans="2:7" ht="15.75" thickBot="1">
      <c r="B91" s="77"/>
      <c r="C91" s="64" t="s">
        <v>110</v>
      </c>
      <c r="D91" s="78"/>
      <c r="E91" s="79"/>
      <c r="F91" s="72"/>
      <c r="G91" s="51"/>
    </row>
    <row r="92" spans="2:7">
      <c r="B92" s="80" t="s">
        <v>111</v>
      </c>
      <c r="C92" s="86">
        <v>18000</v>
      </c>
      <c r="D92" s="86">
        <v>20000</v>
      </c>
      <c r="E92" s="87">
        <v>25000</v>
      </c>
      <c r="F92" s="81"/>
      <c r="G92" s="51"/>
    </row>
    <row r="93" spans="2:7" ht="15.75" thickBot="1">
      <c r="B93" s="73" t="s">
        <v>112</v>
      </c>
      <c r="C93" s="88">
        <f>(G67/C92)</f>
        <v>234.44505000000001</v>
      </c>
      <c r="D93" s="88">
        <f>(G67/D92)</f>
        <v>211.00054500000002</v>
      </c>
      <c r="E93" s="89">
        <f>(G67/E92)</f>
        <v>168.80043600000002</v>
      </c>
      <c r="F93" s="81"/>
      <c r="G93" s="51"/>
    </row>
    <row r="94" spans="2:7">
      <c r="B94" s="82" t="s">
        <v>113</v>
      </c>
      <c r="C94" s="57"/>
      <c r="D94" s="57"/>
      <c r="E94" s="57"/>
      <c r="F94" s="57"/>
      <c r="G94" s="51"/>
    </row>
    <row r="95" spans="2:7">
      <c r="B95" s="51"/>
      <c r="C95" s="51"/>
      <c r="D95" s="51"/>
      <c r="E95" s="51"/>
      <c r="F95" s="51"/>
      <c r="G95" s="51"/>
    </row>
    <row r="96" spans="2:7">
      <c r="B96" s="51"/>
      <c r="C96" s="51"/>
      <c r="D96" s="51"/>
      <c r="E96" s="51"/>
      <c r="F96" s="51"/>
      <c r="G96" s="51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ECEF2-B352-44C3-9950-D6AEF0CA1417}"/>
</file>

<file path=customXml/itemProps2.xml><?xml version="1.0" encoding="utf-8"?>
<ds:datastoreItem xmlns:ds="http://schemas.openxmlformats.org/officeDocument/2006/customXml" ds:itemID="{86B98267-D98D-4A58-943A-B605E6C6AE0D}"/>
</file>

<file path=customXml/itemProps3.xml><?xml version="1.0" encoding="utf-8"?>
<ds:datastoreItem xmlns:ds="http://schemas.openxmlformats.org/officeDocument/2006/customXml" ds:itemID="{BDBFA3AC-EE81-4284-9D8B-7652A7182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2022-03-15T19:35:20Z</dcterms:created>
  <dcterms:modified xsi:type="dcterms:W3CDTF">2022-06-18T23:35:43Z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