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San Antonio\"/>
    </mc:Choice>
  </mc:AlternateContent>
  <bookViews>
    <workbookView xWindow="0" yWindow="0" windowWidth="23040" windowHeight="8616" activeTab="1"/>
  </bookViews>
  <sheets>
    <sheet name="Zapallo Italiano" sheetId="1" r:id="rId1"/>
    <sheet name="Al 22.06.2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64" i="2" l="1"/>
  <c r="G64" i="2" s="1"/>
  <c r="F63" i="2"/>
  <c r="G63" i="2" s="1"/>
  <c r="F62" i="2"/>
  <c r="G62" i="2" s="1"/>
  <c r="F55" i="2"/>
  <c r="G55" i="2" s="1"/>
  <c r="G56" i="2" s="1"/>
  <c r="F57" i="2"/>
  <c r="F52" i="2"/>
  <c r="G52" i="2" s="1"/>
  <c r="F51" i="2"/>
  <c r="G51" i="2" s="1"/>
  <c r="F50" i="2"/>
  <c r="G50" i="2" s="1"/>
  <c r="G57" i="2"/>
  <c r="D95" i="2"/>
  <c r="G48" i="2"/>
  <c r="G41" i="2"/>
  <c r="G40" i="2"/>
  <c r="G39" i="2"/>
  <c r="G38" i="2"/>
  <c r="G37" i="2"/>
  <c r="G43" i="2" s="1"/>
  <c r="C86" i="2" s="1"/>
  <c r="G33" i="2"/>
  <c r="G27" i="2"/>
  <c r="G26" i="2"/>
  <c r="G25" i="2"/>
  <c r="G24" i="2"/>
  <c r="G23" i="2"/>
  <c r="G28" i="2" s="1"/>
  <c r="G22" i="2"/>
  <c r="G21" i="2"/>
  <c r="G12" i="2"/>
  <c r="G70" i="2" s="1"/>
  <c r="G65" i="2" l="1"/>
  <c r="C88" i="2" s="1"/>
  <c r="G58" i="2"/>
  <c r="C87" i="2" s="1"/>
  <c r="C84" i="2"/>
  <c r="G33" i="1"/>
  <c r="G57" i="1"/>
  <c r="G67" i="2" l="1"/>
  <c r="G68" i="2" s="1"/>
  <c r="D95" i="1"/>
  <c r="G55" i="1"/>
  <c r="G56" i="1" s="1"/>
  <c r="G69" i="2" l="1"/>
  <c r="G71" i="2" s="1"/>
  <c r="C89" i="2"/>
  <c r="G64" i="1"/>
  <c r="G63" i="1"/>
  <c r="C90" i="2" l="1"/>
  <c r="G51" i="1"/>
  <c r="G52" i="1"/>
  <c r="G50" i="1"/>
  <c r="E96" i="2" l="1"/>
  <c r="D96" i="2"/>
  <c r="C96" i="2"/>
  <c r="D88" i="2"/>
  <c r="D86" i="2"/>
  <c r="D84" i="2"/>
  <c r="D87" i="2"/>
  <c r="D89" i="2"/>
  <c r="G26" i="1"/>
  <c r="D90" i="2" l="1"/>
  <c r="G27" i="1"/>
  <c r="G22" i="1"/>
  <c r="G23" i="1"/>
  <c r="G24" i="1"/>
  <c r="G25" i="1"/>
  <c r="G21" i="1"/>
  <c r="C84" i="1" l="1"/>
  <c r="G62" i="1"/>
  <c r="G65" i="1" s="1"/>
  <c r="C88" i="1" s="1"/>
  <c r="G48" i="1"/>
  <c r="G58" i="1" s="1"/>
  <c r="C87" i="1" s="1"/>
  <c r="G41" i="1"/>
  <c r="G40" i="1"/>
  <c r="G39" i="1"/>
  <c r="G38" i="1"/>
  <c r="G37" i="1"/>
  <c r="G12" i="1"/>
  <c r="G70" i="1" s="1"/>
  <c r="G43" i="1" l="1"/>
  <c r="C86" i="1" s="1"/>
  <c r="G67" i="1" l="1"/>
  <c r="G68" i="1" s="1"/>
  <c r="G69" i="1" l="1"/>
  <c r="G71" i="1" s="1"/>
  <c r="C89" i="1"/>
  <c r="C90" i="1" l="1"/>
  <c r="E96" i="1" l="1"/>
  <c r="D96" i="1"/>
  <c r="C96" i="1"/>
  <c r="D87" i="1"/>
  <c r="D84" i="1"/>
  <c r="D86" i="1"/>
  <c r="D88" i="1"/>
  <c r="D89" i="1"/>
  <c r="D90" i="1" l="1"/>
</calcChain>
</file>

<file path=xl/sharedStrings.xml><?xml version="1.0" encoding="utf-8"?>
<sst xmlns="http://schemas.openxmlformats.org/spreadsheetml/2006/main" count="344" uniqueCount="124">
  <si>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</si>
  <si>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</si>
  <si>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</si>
  <si>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</si>
  <si>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</si>
  <si>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</si>
  <si>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</si>
  <si>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</si>
  <si>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</si>
  <si>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</si>
  <si>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</si>
  <si>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</si>
  <si>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</si>
  <si>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</si>
  <si>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</si>
  <si>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</si>
  <si>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</si>
  <si>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</si>
  <si>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</si>
  <si>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</si>
  <si>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</si>
  <si>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</si>
  <si>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</si>
  <si>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</si>
  <si>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</si>
  <si>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</si>
  <si>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</si>
  <si>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</si>
  <si>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</si>
  <si>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</si>
  <si>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</si>
  <si>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</si>
  <si>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</si>
  <si>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</si>
  <si>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</si>
  <si>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</si>
  <si>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</si>
  <si>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</si>
  <si>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</si>
  <si>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</si>
  <si>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</si>
  <si>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</si>
  <si>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</si>
  <si>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</si>
  <si>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</si>
  <si>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</si>
  <si>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</si>
  <si>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</si>
  <si>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</si>
  <si>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</si>
  <si>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</si>
  <si>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</si>
  <si>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</si>
  <si>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</si>
  <si>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</si>
  <si>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</si>
  <si>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</si>
  <si>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</si>
  <si>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</si>
  <si>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</si>
  <si>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</si>
  <si>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</si>
  <si>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</si>
  <si>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</si>
  <si>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</si>
  <si>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</si>
  <si>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Zapallo Italiano</t>
  </si>
  <si>
    <t>Trasplante</t>
  </si>
  <si>
    <t>Riegos</t>
  </si>
  <si>
    <t>Aplicación fertilizantes</t>
  </si>
  <si>
    <t>Envolver guías</t>
  </si>
  <si>
    <t>Noviembre-diciembre</t>
  </si>
  <si>
    <t xml:space="preserve"> </t>
  </si>
  <si>
    <t>Noviembre</t>
  </si>
  <si>
    <t>Noviembre/ Marzo</t>
  </si>
  <si>
    <t>Nov./Marzo</t>
  </si>
  <si>
    <t>Chacabuco</t>
  </si>
  <si>
    <t>Enero/Marzo</t>
  </si>
  <si>
    <t xml:space="preserve">Aradura </t>
  </si>
  <si>
    <t>Rastraje</t>
  </si>
  <si>
    <t>Acarreo de insumos</t>
  </si>
  <si>
    <t>Mesas/Platabandas</t>
  </si>
  <si>
    <t>Nov/Febrero</t>
  </si>
  <si>
    <t>Nov. / Feb.</t>
  </si>
  <si>
    <t>Nov.Dic.</t>
  </si>
  <si>
    <t>Plantula ( Plantin)</t>
  </si>
  <si>
    <t>RO</t>
  </si>
  <si>
    <t>Aplicación de Fertilizacion /Agroquimicos</t>
  </si>
  <si>
    <t>Valparaiso</t>
  </si>
  <si>
    <t>San Antonio</t>
  </si>
  <si>
    <t>Consumo Fresco</t>
  </si>
  <si>
    <t>Aplicación de Agroquímicos</t>
  </si>
  <si>
    <t>UN</t>
  </si>
  <si>
    <t xml:space="preserve">  Salitre de Potasio</t>
  </si>
  <si>
    <t xml:space="preserve">  Urea</t>
  </si>
  <si>
    <t>Noviembre-Febrero</t>
  </si>
  <si>
    <t>Energia o Combustible</t>
  </si>
  <si>
    <t>Temporada</t>
  </si>
  <si>
    <t>Cajas</t>
  </si>
  <si>
    <t>Cajas Platanera (Envase)</t>
  </si>
  <si>
    <t>Enero/ Marzo</t>
  </si>
  <si>
    <t>Bulldok</t>
  </si>
  <si>
    <t>FUNGICIDAS</t>
  </si>
  <si>
    <t>Rendimiento (Cajas/Ha)</t>
  </si>
  <si>
    <t>($/Caja)</t>
  </si>
  <si>
    <t>Tirado de cintas riego</t>
  </si>
  <si>
    <t xml:space="preserve"> colocados en bodega del proveedor de insumos</t>
  </si>
  <si>
    <t xml:space="preserve">  a precios lugar de venta en Santiago </t>
  </si>
  <si>
    <t>Nov/Dic</t>
  </si>
  <si>
    <t>Azufre Ventilado</t>
  </si>
  <si>
    <t>RENDIMIENTO (Cajas /Há.)   50 Unidades/Caja</t>
  </si>
  <si>
    <t xml:space="preserve">PRECIO ESPERADO  Cajas/Ha   </t>
  </si>
  <si>
    <t>Costo  unitario  (Caja con 50 Unidades)</t>
  </si>
  <si>
    <t xml:space="preserve">ESCENARIOS COSTO UNITARIO  </t>
  </si>
  <si>
    <t>ITEMS</t>
  </si>
  <si>
    <t>PESIMISTA</t>
  </si>
  <si>
    <t>NORMAL</t>
  </si>
  <si>
    <t>OPTIMISTA</t>
  </si>
  <si>
    <t>Cosecha (2) +  embalaje cajas 50 UN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</si>
  <si>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</si>
  <si>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</si>
  <si>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  Mezcla hortalicera (20-00-25)</t>
  </si>
  <si>
    <t xml:space="preserve">N° Jor. </t>
  </si>
  <si>
    <t>Cintas de Riego  (goteros a 15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</si>
</sst>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  <numFmt numFmtId="167" formatCode="General_)"/>
    <numFmt numFmtId="168" formatCode="#,##0.000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MS Sans Serif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64"/>
      </left>
      <right/>
      <top style="thin">
        <color indexed="11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1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4" fillId="0" borderId="19"/>
    <xf numFmtId="167" fontId="5" fillId="0" borderId="19"/>
    <xf numFmtId="41" fontId="6" fillId="0" borderId="0" applyFont="0" applyFill="0" applyBorder="0" applyAlignment="0" applyProtection="0"/>
  </cellStyleXfs>
  <cellXfs count="309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wrapText="1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/>
    <xf numFmtId="0" fontId="2" fillId="3" borderId="4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1" fillId="2" borderId="64" xfId="0" applyFont="1" applyFill="1" applyBorder="1" applyAlignment="1"/>
    <xf numFmtId="3" fontId="1" fillId="2" borderId="73" xfId="0" applyNumberFormat="1" applyFont="1" applyFill="1" applyBorder="1" applyAlignment="1">
      <alignment horizontal="right" wrapText="1"/>
    </xf>
    <xf numFmtId="41" fontId="1" fillId="2" borderId="6" xfId="3" applyFont="1" applyFill="1" applyBorder="1" applyAlignment="1"/>
    <xf numFmtId="49" fontId="2" fillId="3" borderId="45" xfId="0" applyNumberFormat="1" applyFont="1" applyFill="1" applyBorder="1" applyAlignment="1">
      <alignment vertical="center"/>
    </xf>
    <xf numFmtId="3" fontId="1" fillId="2" borderId="79" xfId="0" applyNumberFormat="1" applyFont="1" applyFill="1" applyBorder="1" applyAlignment="1">
      <alignment horizontal="right" wrapText="1"/>
    </xf>
    <xf numFmtId="3" fontId="1" fillId="2" borderId="44" xfId="0" applyNumberFormat="1" applyFont="1" applyFill="1" applyBorder="1" applyAlignment="1">
      <alignment horizontal="right" wrapText="1"/>
    </xf>
    <xf numFmtId="0" fontId="1" fillId="2" borderId="55" xfId="0" applyNumberFormat="1" applyFont="1" applyFill="1" applyBorder="1" applyAlignment="1">
      <alignment horizontal="center" wrapText="1"/>
    </xf>
    <xf numFmtId="0" fontId="1" fillId="2" borderId="56" xfId="0" applyNumberFormat="1" applyFont="1" applyFill="1" applyBorder="1" applyAlignment="1">
      <alignment horizontal="center" wrapText="1"/>
    </xf>
    <xf numFmtId="41" fontId="1" fillId="2" borderId="67" xfId="3" applyFont="1" applyFill="1" applyBorder="1" applyAlignment="1"/>
    <xf numFmtId="41" fontId="1" fillId="2" borderId="43" xfId="3" applyFont="1" applyFill="1" applyBorder="1" applyAlignment="1"/>
    <xf numFmtId="49" fontId="1" fillId="2" borderId="80" xfId="0" applyNumberFormat="1" applyFont="1" applyFill="1" applyBorder="1" applyAlignment="1">
      <alignment wrapText="1"/>
    </xf>
    <xf numFmtId="49" fontId="1" fillId="2" borderId="80" xfId="0" applyNumberFormat="1" applyFont="1" applyFill="1" applyBorder="1" applyAlignment="1">
      <alignment horizontal="center"/>
    </xf>
    <xf numFmtId="3" fontId="1" fillId="2" borderId="81" xfId="0" applyNumberFormat="1" applyFont="1" applyFill="1" applyBorder="1" applyAlignment="1"/>
    <xf numFmtId="49" fontId="3" fillId="9" borderId="43" xfId="0" applyNumberFormat="1" applyFont="1" applyFill="1" applyBorder="1" applyAlignment="1"/>
    <xf numFmtId="3" fontId="1" fillId="10" borderId="43" xfId="0" applyNumberFormat="1" applyFont="1" applyFill="1" applyBorder="1" applyAlignment="1"/>
    <xf numFmtId="0" fontId="2" fillId="3" borderId="86" xfId="0" applyFont="1" applyFill="1" applyBorder="1" applyAlignment="1">
      <alignment vertical="center"/>
    </xf>
    <xf numFmtId="3" fontId="1" fillId="2" borderId="80" xfId="0" applyNumberFormat="1" applyFont="1" applyFill="1" applyBorder="1" applyAlignment="1">
      <alignment horizontal="right" wrapText="1"/>
    </xf>
    <xf numFmtId="0" fontId="2" fillId="3" borderId="88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/>
    </xf>
    <xf numFmtId="3" fontId="3" fillId="2" borderId="7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49" fontId="3" fillId="9" borderId="45" xfId="0" applyNumberFormat="1" applyFont="1" applyFill="1" applyBorder="1" applyAlignment="1"/>
    <xf numFmtId="0" fontId="1" fillId="9" borderId="45" xfId="0" applyFont="1" applyFill="1" applyBorder="1" applyAlignment="1">
      <alignment horizontal="center"/>
    </xf>
    <xf numFmtId="0" fontId="1" fillId="9" borderId="42" xfId="0" applyFont="1" applyFill="1" applyBorder="1" applyAlignment="1"/>
    <xf numFmtId="3" fontId="1" fillId="9" borderId="68" xfId="0" applyNumberFormat="1" applyFont="1" applyFill="1" applyBorder="1" applyAlignment="1">
      <alignment horizontal="center"/>
    </xf>
    <xf numFmtId="49" fontId="3" fillId="9" borderId="6" xfId="0" applyNumberFormat="1" applyFont="1" applyFill="1" applyBorder="1" applyAlignment="1"/>
    <xf numFmtId="0" fontId="1" fillId="9" borderId="6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3" fontId="1" fillId="9" borderId="64" xfId="0" applyNumberFormat="1" applyFont="1" applyFill="1" applyBorder="1" applyAlignment="1">
      <alignment horizontal="center"/>
    </xf>
    <xf numFmtId="3" fontId="3" fillId="9" borderId="6" xfId="0" applyNumberFormat="1" applyFont="1" applyFill="1" applyBorder="1" applyAlignment="1"/>
    <xf numFmtId="0" fontId="1" fillId="9" borderId="43" xfId="0" applyFont="1" applyFill="1" applyBorder="1" applyAlignment="1">
      <alignment horizontal="center"/>
    </xf>
    <xf numFmtId="0" fontId="1" fillId="9" borderId="49" xfId="0" applyFont="1" applyFill="1" applyBorder="1" applyAlignment="1">
      <alignment horizontal="center"/>
    </xf>
    <xf numFmtId="3" fontId="1" fillId="9" borderId="67" xfId="0" applyNumberFormat="1" applyFont="1" applyFill="1" applyBorder="1" applyAlignment="1">
      <alignment horizontal="center"/>
    </xf>
    <xf numFmtId="3" fontId="7" fillId="9" borderId="44" xfId="2" applyNumberFormat="1" applyFont="1" applyFill="1" applyBorder="1" applyAlignment="1" applyProtection="1">
      <alignment horizontal="right"/>
    </xf>
    <xf numFmtId="3" fontId="7" fillId="9" borderId="89" xfId="2" applyNumberFormat="1" applyFont="1" applyFill="1" applyBorder="1" applyAlignment="1" applyProtection="1">
      <alignment horizontal="right"/>
    </xf>
    <xf numFmtId="0" fontId="1" fillId="0" borderId="0" xfId="0" applyNumberFormat="1" applyFont="1" applyAlignment="1"/>
    <xf numFmtId="0" fontId="7" fillId="9" borderId="44" xfId="1" applyFont="1" applyFill="1" applyBorder="1" applyAlignment="1" applyProtection="1">
      <alignment horizontal="center"/>
    </xf>
    <xf numFmtId="0" fontId="7" fillId="9" borderId="44" xfId="1" applyFont="1" applyFill="1" applyBorder="1" applyAlignment="1" applyProtection="1"/>
    <xf numFmtId="0" fontId="7" fillId="9" borderId="44" xfId="2" applyNumberFormat="1" applyFont="1" applyFill="1" applyBorder="1" applyAlignment="1" applyProtection="1"/>
    <xf numFmtId="0" fontId="7" fillId="9" borderId="44" xfId="2" applyNumberFormat="1" applyFont="1" applyFill="1" applyBorder="1" applyAlignment="1" applyProtection="1">
      <alignment horizontal="center"/>
    </xf>
    <xf numFmtId="0" fontId="7" fillId="9" borderId="44" xfId="1" applyFont="1" applyFill="1" applyBorder="1" applyAlignment="1">
      <alignment horizontal="center"/>
    </xf>
    <xf numFmtId="41" fontId="7" fillId="9" borderId="44" xfId="3" applyFont="1" applyFill="1" applyBorder="1" applyAlignment="1" applyProtection="1">
      <alignment horizontal="right"/>
    </xf>
    <xf numFmtId="0" fontId="7" fillId="9" borderId="19" xfId="1" applyFont="1" applyFill="1" applyBorder="1" applyAlignment="1" applyProtection="1">
      <alignment horizontal="right"/>
    </xf>
    <xf numFmtId="3" fontId="7" fillId="9" borderId="19" xfId="1" applyNumberFormat="1" applyFont="1" applyFill="1" applyBorder="1" applyAlignment="1" applyProtection="1">
      <alignment horizontal="right"/>
    </xf>
    <xf numFmtId="0" fontId="7" fillId="9" borderId="44" xfId="1" applyFont="1" applyFill="1" applyBorder="1" applyAlignment="1" applyProtection="1">
      <alignment horizontal="left"/>
    </xf>
    <xf numFmtId="41" fontId="7" fillId="9" borderId="84" xfId="3" applyFont="1" applyFill="1" applyBorder="1" applyAlignment="1" applyProtection="1">
      <alignment horizontal="right"/>
    </xf>
    <xf numFmtId="0" fontId="1" fillId="0" borderId="44" xfId="0" applyNumberFormat="1" applyFont="1" applyBorder="1" applyAlignment="1"/>
    <xf numFmtId="0" fontId="1" fillId="0" borderId="44" xfId="0" applyNumberFormat="1" applyFont="1" applyBorder="1" applyAlignment="1">
      <alignment horizontal="center"/>
    </xf>
    <xf numFmtId="41" fontId="1" fillId="0" borderId="44" xfId="3" applyFont="1" applyBorder="1" applyAlignment="1"/>
    <xf numFmtId="41" fontId="1" fillId="0" borderId="89" xfId="3" applyFont="1" applyBorder="1" applyAlignment="1"/>
    <xf numFmtId="0" fontId="2" fillId="2" borderId="19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21" xfId="0" applyFont="1" applyFill="1" applyBorder="1" applyAlignment="1"/>
    <xf numFmtId="0" fontId="1" fillId="2" borderId="62" xfId="0" applyFont="1" applyFill="1" applyBorder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63" xfId="0" applyFont="1" applyFill="1" applyBorder="1" applyAlignment="1"/>
    <xf numFmtId="0" fontId="1" fillId="2" borderId="4" xfId="0" applyFont="1" applyFill="1" applyBorder="1" applyAlignment="1"/>
    <xf numFmtId="49" fontId="9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1" fillId="2" borderId="46" xfId="0" applyFont="1" applyFill="1" applyBorder="1" applyAlignment="1"/>
    <xf numFmtId="3" fontId="3" fillId="2" borderId="6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47" xfId="0" applyFont="1" applyFill="1" applyBorder="1" applyAlignment="1"/>
    <xf numFmtId="0" fontId="1" fillId="2" borderId="65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48" xfId="0" applyFont="1" applyFill="1" applyBorder="1" applyAlignment="1">
      <alignment horizontal="left"/>
    </xf>
    <xf numFmtId="0" fontId="1" fillId="2" borderId="66" xfId="0" applyFont="1" applyFill="1" applyBorder="1" applyAlignment="1"/>
    <xf numFmtId="0" fontId="1" fillId="2" borderId="11" xfId="0" applyFont="1" applyFill="1" applyBorder="1" applyAlignment="1"/>
    <xf numFmtId="49" fontId="9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9" fillId="3" borderId="43" xfId="0" applyNumberFormat="1" applyFont="1" applyFill="1" applyBorder="1" applyAlignment="1">
      <alignment horizontal="center" vertical="center" wrapText="1"/>
    </xf>
    <xf numFmtId="49" fontId="9" fillId="3" borderId="49" xfId="0" applyNumberFormat="1" applyFont="1" applyFill="1" applyBorder="1" applyAlignment="1">
      <alignment horizontal="center" vertical="center" wrapText="1"/>
    </xf>
    <xf numFmtId="49" fontId="9" fillId="3" borderId="67" xfId="0" applyNumberFormat="1" applyFont="1" applyFill="1" applyBorder="1" applyAlignment="1">
      <alignment horizontal="center" vertical="center" wrapText="1"/>
    </xf>
    <xf numFmtId="166" fontId="7" fillId="9" borderId="44" xfId="1" applyNumberFormat="1" applyFont="1" applyFill="1" applyBorder="1" applyAlignment="1" applyProtection="1">
      <alignment horizontal="right"/>
    </xf>
    <xf numFmtId="166" fontId="7" fillId="9" borderId="50" xfId="1" applyNumberFormat="1" applyFont="1" applyFill="1" applyBorder="1" applyAlignment="1" applyProtection="1">
      <alignment horizontal="right"/>
    </xf>
    <xf numFmtId="0" fontId="7" fillId="9" borderId="44" xfId="1" applyFont="1" applyFill="1" applyBorder="1" applyAlignment="1"/>
    <xf numFmtId="0" fontId="1" fillId="2" borderId="48" xfId="0" applyFont="1" applyFill="1" applyBorder="1" applyAlignment="1"/>
    <xf numFmtId="3" fontId="1" fillId="2" borderId="66" xfId="0" applyNumberFormat="1" applyFont="1" applyFill="1" applyBorder="1" applyAlignment="1"/>
    <xf numFmtId="3" fontId="1" fillId="2" borderId="87" xfId="0" applyNumberFormat="1" applyFont="1" applyFill="1" applyBorder="1" applyAlignment="1"/>
    <xf numFmtId="49" fontId="9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52" xfId="0" applyNumberFormat="1" applyFont="1" applyFill="1" applyBorder="1" applyAlignment="1">
      <alignment horizontal="center" vertical="center" wrapText="1"/>
    </xf>
    <xf numFmtId="49" fontId="9" fillId="3" borderId="70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vertical="center"/>
    </xf>
    <xf numFmtId="3" fontId="1" fillId="2" borderId="77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2" borderId="53" xfId="0" applyFont="1" applyFill="1" applyBorder="1" applyAlignment="1"/>
    <xf numFmtId="3" fontId="1" fillId="2" borderId="71" xfId="0" applyNumberFormat="1" applyFont="1" applyFill="1" applyBorder="1" applyAlignment="1"/>
    <xf numFmtId="49" fontId="9" fillId="3" borderId="77" xfId="0" applyNumberFormat="1" applyFont="1" applyFill="1" applyBorder="1" applyAlignment="1">
      <alignment horizontal="center" vertical="center"/>
    </xf>
    <xf numFmtId="49" fontId="9" fillId="3" borderId="78" xfId="0" applyNumberFormat="1" applyFont="1" applyFill="1" applyBorder="1" applyAlignment="1">
      <alignment horizontal="center" vertical="center"/>
    </xf>
    <xf numFmtId="49" fontId="9" fillId="3" borderId="72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9" fillId="3" borderId="54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/>
    <xf numFmtId="49" fontId="2" fillId="3" borderId="82" xfId="0" applyNumberFormat="1" applyFont="1" applyFill="1" applyBorder="1" applyAlignment="1">
      <alignment vertical="center"/>
    </xf>
    <xf numFmtId="0" fontId="2" fillId="3" borderId="82" xfId="0" applyFont="1" applyFill="1" applyBorder="1" applyAlignment="1">
      <alignment horizontal="center" vertical="center"/>
    </xf>
    <xf numFmtId="0" fontId="2" fillId="3" borderId="83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vertical="center"/>
    </xf>
    <xf numFmtId="49" fontId="9" fillId="3" borderId="77" xfId="0" applyNumberFormat="1" applyFont="1" applyFill="1" applyBorder="1" applyAlignment="1">
      <alignment horizontal="center" vertical="center" wrapText="1"/>
    </xf>
    <xf numFmtId="49" fontId="9" fillId="3" borderId="78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/>
    <xf numFmtId="0" fontId="1" fillId="2" borderId="57" xfId="0" applyFont="1" applyFill="1" applyBorder="1" applyAlignment="1"/>
    <xf numFmtId="3" fontId="1" fillId="2" borderId="74" xfId="0" applyNumberFormat="1" applyFont="1" applyFill="1" applyBorder="1" applyAlignment="1"/>
    <xf numFmtId="3" fontId="1" fillId="2" borderId="91" xfId="0" applyNumberFormat="1" applyFont="1" applyFill="1" applyBorder="1" applyAlignment="1"/>
    <xf numFmtId="49" fontId="9" fillId="5" borderId="23" xfId="0" applyNumberFormat="1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0" fontId="9" fillId="5" borderId="58" xfId="0" applyFont="1" applyFill="1" applyBorder="1" applyAlignment="1">
      <alignment vertical="center"/>
    </xf>
    <xf numFmtId="0" fontId="9" fillId="5" borderId="93" xfId="0" applyFont="1" applyFill="1" applyBorder="1" applyAlignment="1">
      <alignment vertical="center"/>
    </xf>
    <xf numFmtId="164" fontId="9" fillId="5" borderId="94" xfId="0" applyNumberFormat="1" applyFont="1" applyFill="1" applyBorder="1" applyAlignment="1">
      <alignment vertical="center"/>
    </xf>
    <xf numFmtId="49" fontId="9" fillId="3" borderId="25" xfId="0" applyNumberFormat="1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52" xfId="0" applyFont="1" applyFill="1" applyBorder="1" applyAlignment="1">
      <alignment vertical="center"/>
    </xf>
    <xf numFmtId="0" fontId="9" fillId="3" borderId="86" xfId="0" applyFont="1" applyFill="1" applyBorder="1" applyAlignment="1">
      <alignment vertical="center"/>
    </xf>
    <xf numFmtId="164" fontId="9" fillId="3" borderId="75" xfId="0" applyNumberFormat="1" applyFont="1" applyFill="1" applyBorder="1" applyAlignment="1">
      <alignment vertical="center"/>
    </xf>
    <xf numFmtId="49" fontId="9" fillId="5" borderId="25" xfId="0" applyNumberFormat="1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5" borderId="52" xfId="0" applyFont="1" applyFill="1" applyBorder="1" applyAlignment="1">
      <alignment vertical="center"/>
    </xf>
    <xf numFmtId="0" fontId="9" fillId="5" borderId="86" xfId="0" applyFont="1" applyFill="1" applyBorder="1" applyAlignment="1">
      <alignment vertical="center"/>
    </xf>
    <xf numFmtId="164" fontId="9" fillId="5" borderId="75" xfId="0" applyNumberFormat="1" applyFont="1" applyFill="1" applyBorder="1" applyAlignment="1">
      <alignment vertical="center"/>
    </xf>
    <xf numFmtId="164" fontId="9" fillId="3" borderId="95" xfId="0" applyNumberFormat="1" applyFont="1" applyFill="1" applyBorder="1" applyAlignment="1">
      <alignment vertical="center"/>
    </xf>
    <xf numFmtId="49" fontId="9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9" fillId="5" borderId="59" xfId="0" applyFont="1" applyFill="1" applyBorder="1" applyAlignment="1">
      <alignment vertical="center"/>
    </xf>
    <xf numFmtId="0" fontId="9" fillId="5" borderId="92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164" fontId="9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38" xfId="0" applyFont="1" applyFill="1" applyBorder="1" applyAlignment="1"/>
    <xf numFmtId="0" fontId="7" fillId="0" borderId="0" xfId="0" applyNumberFormat="1" applyFont="1" applyAlignment="1"/>
    <xf numFmtId="49" fontId="1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0" fontId="1" fillId="8" borderId="33" xfId="0" applyFont="1" applyFill="1" applyBorder="1" applyAlignment="1"/>
    <xf numFmtId="0" fontId="1" fillId="6" borderId="19" xfId="0" applyFont="1" applyFill="1" applyBorder="1" applyAlignment="1"/>
    <xf numFmtId="49" fontId="3" fillId="7" borderId="28" xfId="0" applyNumberFormat="1" applyFont="1" applyFill="1" applyBorder="1" applyAlignment="1">
      <alignment vertical="center"/>
    </xf>
    <xf numFmtId="49" fontId="3" fillId="7" borderId="20" xfId="0" applyNumberFormat="1" applyFont="1" applyFill="1" applyBorder="1" applyAlignment="1">
      <alignment vertical="center"/>
    </xf>
    <xf numFmtId="49" fontId="1" fillId="7" borderId="60" xfId="0" applyNumberFormat="1" applyFont="1" applyFill="1" applyBorder="1" applyAlignment="1"/>
    <xf numFmtId="49" fontId="3" fillId="2" borderId="29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55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49" fontId="3" fillId="7" borderId="30" xfId="0" applyNumberFormat="1" applyFont="1" applyFill="1" applyBorder="1" applyAlignment="1">
      <alignment vertical="center"/>
    </xf>
    <xf numFmtId="165" fontId="3" fillId="7" borderId="31" xfId="0" applyNumberFormat="1" applyFont="1" applyFill="1" applyBorder="1" applyAlignment="1">
      <alignment vertical="center"/>
    </xf>
    <xf numFmtId="9" fontId="3" fillId="7" borderId="61" xfId="0" applyNumberFormat="1" applyFont="1" applyFill="1" applyBorder="1" applyAlignment="1">
      <alignment vertical="center"/>
    </xf>
    <xf numFmtId="0" fontId="9" fillId="8" borderId="99" xfId="0" applyFont="1" applyFill="1" applyBorder="1" applyAlignment="1">
      <alignment vertical="center"/>
    </xf>
    <xf numFmtId="49" fontId="12" fillId="8" borderId="100" xfId="0" applyNumberFormat="1" applyFont="1" applyFill="1" applyBorder="1" applyAlignment="1">
      <alignment vertical="center"/>
    </xf>
    <xf numFmtId="0" fontId="9" fillId="8" borderId="100" xfId="0" applyFont="1" applyFill="1" applyBorder="1" applyAlignment="1">
      <alignment vertical="center"/>
    </xf>
    <xf numFmtId="0" fontId="1" fillId="11" borderId="76" xfId="0" applyNumberFormat="1" applyFont="1" applyFill="1" applyBorder="1" applyAlignment="1">
      <alignment horizontal="center"/>
    </xf>
    <xf numFmtId="0" fontId="3" fillId="11" borderId="19" xfId="0" applyNumberFormat="1" applyFont="1" applyFill="1" applyBorder="1" applyAlignment="1">
      <alignment horizontal="center"/>
    </xf>
    <xf numFmtId="41" fontId="3" fillId="11" borderId="42" xfId="3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vertical="center"/>
    </xf>
    <xf numFmtId="164" fontId="3" fillId="2" borderId="19" xfId="0" applyNumberFormat="1" applyFont="1" applyFill="1" applyBorder="1" applyAlignment="1">
      <alignment vertical="center"/>
    </xf>
    <xf numFmtId="49" fontId="3" fillId="7" borderId="96" xfId="0" applyNumberFormat="1" applyFont="1" applyFill="1" applyBorder="1" applyAlignment="1">
      <alignment vertical="center"/>
    </xf>
    <xf numFmtId="3" fontId="3" fillId="9" borderId="85" xfId="0" applyNumberFormat="1" applyFont="1" applyFill="1" applyBorder="1" applyAlignment="1">
      <alignment horizontal="right" vertical="center"/>
    </xf>
    <xf numFmtId="165" fontId="3" fillId="9" borderId="97" xfId="0" applyNumberFormat="1" applyFont="1" applyFill="1" applyBorder="1" applyAlignment="1">
      <alignment horizontal="right" vertical="center"/>
    </xf>
    <xf numFmtId="41" fontId="3" fillId="9" borderId="98" xfId="3" applyFont="1" applyFill="1" applyBorder="1" applyAlignment="1">
      <alignment horizontal="right" vertical="center"/>
    </xf>
    <xf numFmtId="3" fontId="1" fillId="9" borderId="80" xfId="0" applyNumberFormat="1" applyFont="1" applyFill="1" applyBorder="1" applyAlignment="1"/>
    <xf numFmtId="0" fontId="3" fillId="9" borderId="55" xfId="0" applyFont="1" applyFill="1" applyBorder="1" applyAlignment="1">
      <alignment horizontal="center"/>
    </xf>
    <xf numFmtId="41" fontId="3" fillId="2" borderId="55" xfId="3" applyFont="1" applyFill="1" applyBorder="1" applyAlignment="1"/>
    <xf numFmtId="49" fontId="3" fillId="9" borderId="6" xfId="0" applyNumberFormat="1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vertical="center" wrapText="1"/>
    </xf>
    <xf numFmtId="41" fontId="3" fillId="9" borderId="43" xfId="3" applyFont="1" applyFill="1" applyBorder="1" applyAlignment="1">
      <alignment horizontal="left" vertical="center" wrapText="1"/>
    </xf>
    <xf numFmtId="49" fontId="1" fillId="9" borderId="43" xfId="0" applyNumberFormat="1" applyFont="1" applyFill="1" applyBorder="1" applyAlignment="1"/>
    <xf numFmtId="0" fontId="1" fillId="2" borderId="43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3" fontId="1" fillId="2" borderId="67" xfId="0" applyNumberFormat="1" applyFont="1" applyFill="1" applyBorder="1" applyAlignment="1">
      <alignment horizontal="center"/>
    </xf>
    <xf numFmtId="3" fontId="1" fillId="9" borderId="43" xfId="0" applyNumberFormat="1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168" fontId="7" fillId="9" borderId="19" xfId="1" applyNumberFormat="1" applyFont="1" applyFill="1" applyBorder="1" applyAlignment="1" applyProtection="1">
      <alignment horizontal="right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0" fontId="3" fillId="8" borderId="33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7" fillId="9" borderId="19" xfId="1" applyFont="1" applyFill="1" applyBorder="1" applyAlignment="1">
      <alignment horizontal="center"/>
    </xf>
    <xf numFmtId="0" fontId="9" fillId="2" borderId="101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1" fontId="1" fillId="2" borderId="55" xfId="3" applyFont="1" applyFill="1" applyBorder="1" applyAlignment="1"/>
    <xf numFmtId="3" fontId="1" fillId="2" borderId="79" xfId="0" applyNumberFormat="1" applyFont="1" applyFill="1" applyBorder="1" applyAlignment="1">
      <alignment horizontal="center"/>
    </xf>
    <xf numFmtId="164" fontId="9" fillId="3" borderId="44" xfId="0" applyNumberFormat="1" applyFont="1" applyFill="1" applyBorder="1" applyAlignment="1">
      <alignment vertical="center"/>
    </xf>
    <xf numFmtId="0" fontId="7" fillId="9" borderId="50" xfId="1" applyFont="1" applyFill="1" applyBorder="1" applyAlignment="1" applyProtection="1">
      <alignment horizontal="center"/>
    </xf>
    <xf numFmtId="0" fontId="7" fillId="9" borderId="50" xfId="2" applyNumberFormat="1" applyFont="1" applyFill="1" applyBorder="1" applyAlignment="1" applyProtection="1">
      <alignment horizontal="center"/>
    </xf>
    <xf numFmtId="0" fontId="1" fillId="0" borderId="50" xfId="0" applyNumberFormat="1" applyFont="1" applyBorder="1" applyAlignment="1"/>
    <xf numFmtId="3" fontId="3" fillId="9" borderId="99" xfId="0" applyNumberFormat="1" applyFont="1" applyFill="1" applyBorder="1" applyAlignment="1">
      <alignment horizontal="right" vertical="center"/>
    </xf>
    <xf numFmtId="41" fontId="7" fillId="9" borderId="103" xfId="3" applyFont="1" applyFill="1" applyBorder="1" applyAlignment="1"/>
    <xf numFmtId="41" fontId="7" fillId="9" borderId="103" xfId="3" applyFont="1" applyFill="1" applyBorder="1" applyAlignment="1">
      <alignment horizontal="center"/>
    </xf>
    <xf numFmtId="0" fontId="1" fillId="2" borderId="104" xfId="0" applyFont="1" applyFill="1" applyBorder="1" applyAlignment="1"/>
    <xf numFmtId="0" fontId="1" fillId="2" borderId="105" xfId="0" applyFont="1" applyFill="1" applyBorder="1" applyAlignment="1"/>
    <xf numFmtId="0" fontId="1" fillId="2" borderId="106" xfId="0" applyFont="1" applyFill="1" applyBorder="1" applyAlignment="1"/>
    <xf numFmtId="49" fontId="1" fillId="2" borderId="107" xfId="0" applyNumberFormat="1" applyFont="1" applyFill="1" applyBorder="1" applyAlignment="1"/>
    <xf numFmtId="0" fontId="1" fillId="2" borderId="107" xfId="0" applyFont="1" applyFill="1" applyBorder="1" applyAlignment="1"/>
    <xf numFmtId="0" fontId="1" fillId="2" borderId="108" xfId="0" applyFont="1" applyFill="1" applyBorder="1" applyAlignment="1">
      <alignment horizontal="left"/>
    </xf>
    <xf numFmtId="0" fontId="1" fillId="2" borderId="106" xfId="0" applyFont="1" applyFill="1" applyBorder="1" applyAlignment="1">
      <alignment vertical="center"/>
    </xf>
    <xf numFmtId="49" fontId="9" fillId="3" borderId="109" xfId="0" applyNumberFormat="1" applyFont="1" applyFill="1" applyBorder="1" applyAlignment="1">
      <alignment horizontal="center" vertical="center" wrapText="1"/>
    </xf>
    <xf numFmtId="0" fontId="2" fillId="3" borderId="110" xfId="0" applyFont="1" applyFill="1" applyBorder="1" applyAlignment="1">
      <alignment horizontal="center" vertical="center"/>
    </xf>
    <xf numFmtId="0" fontId="1" fillId="2" borderId="108" xfId="0" applyFont="1" applyFill="1" applyBorder="1" applyAlignment="1"/>
    <xf numFmtId="0" fontId="1" fillId="2" borderId="111" xfId="0" applyFont="1" applyFill="1" applyBorder="1" applyAlignment="1">
      <alignment horizontal="center" vertical="center"/>
    </xf>
    <xf numFmtId="49" fontId="9" fillId="3" borderId="112" xfId="0" applyNumberFormat="1" applyFont="1" applyFill="1" applyBorder="1" applyAlignment="1">
      <alignment horizontal="center" vertical="center"/>
    </xf>
    <xf numFmtId="0" fontId="1" fillId="2" borderId="112" xfId="0" applyFont="1" applyFill="1" applyBorder="1" applyAlignment="1">
      <alignment horizontal="center" vertical="center"/>
    </xf>
    <xf numFmtId="0" fontId="2" fillId="3" borderId="112" xfId="0" applyFont="1" applyFill="1" applyBorder="1" applyAlignment="1">
      <alignment horizontal="center" vertical="center"/>
    </xf>
    <xf numFmtId="0" fontId="1" fillId="2" borderId="113" xfId="0" applyFont="1" applyFill="1" applyBorder="1" applyAlignment="1"/>
    <xf numFmtId="49" fontId="9" fillId="3" borderId="114" xfId="0" applyNumberFormat="1" applyFont="1" applyFill="1" applyBorder="1" applyAlignment="1">
      <alignment horizontal="center" vertical="center"/>
    </xf>
    <xf numFmtId="49" fontId="1" fillId="2" borderId="107" xfId="0" applyNumberFormat="1" applyFont="1" applyFill="1" applyBorder="1" applyAlignment="1">
      <alignment horizontal="center" wrapText="1"/>
    </xf>
    <xf numFmtId="49" fontId="1" fillId="2" borderId="115" xfId="0" applyNumberFormat="1" applyFont="1" applyFill="1" applyBorder="1" applyAlignment="1">
      <alignment horizontal="center" wrapText="1"/>
    </xf>
    <xf numFmtId="49" fontId="9" fillId="3" borderId="114" xfId="0" applyNumberFormat="1" applyFont="1" applyFill="1" applyBorder="1" applyAlignment="1">
      <alignment horizontal="center" vertical="center" wrapText="1"/>
    </xf>
    <xf numFmtId="0" fontId="3" fillId="9" borderId="107" xfId="0" applyFont="1" applyFill="1" applyBorder="1" applyAlignment="1">
      <alignment horizontal="center" vertical="center" wrapText="1"/>
    </xf>
    <xf numFmtId="49" fontId="1" fillId="2" borderId="107" xfId="0" applyNumberFormat="1" applyFont="1" applyFill="1" applyBorder="1" applyAlignment="1">
      <alignment horizontal="center"/>
    </xf>
    <xf numFmtId="0" fontId="1" fillId="9" borderId="107" xfId="0" applyFont="1" applyFill="1" applyBorder="1" applyAlignment="1">
      <alignment horizontal="center"/>
    </xf>
    <xf numFmtId="0" fontId="1" fillId="9" borderId="110" xfId="0" applyFont="1" applyFill="1" applyBorder="1" applyAlignment="1">
      <alignment horizontal="center"/>
    </xf>
    <xf numFmtId="0" fontId="1" fillId="2" borderId="109" xfId="0" applyFont="1" applyFill="1" applyBorder="1" applyAlignment="1">
      <alignment horizontal="center"/>
    </xf>
    <xf numFmtId="0" fontId="1" fillId="9" borderId="109" xfId="0" applyFont="1" applyFill="1" applyBorder="1" applyAlignment="1">
      <alignment horizontal="center"/>
    </xf>
    <xf numFmtId="0" fontId="2" fillId="3" borderId="116" xfId="0" applyFont="1" applyFill="1" applyBorder="1" applyAlignment="1">
      <alignment horizontal="center" vertical="center"/>
    </xf>
    <xf numFmtId="0" fontId="1" fillId="2" borderId="113" xfId="0" applyFont="1" applyFill="1" applyBorder="1" applyAlignment="1">
      <alignment horizontal="center"/>
    </xf>
    <xf numFmtId="49" fontId="1" fillId="2" borderId="109" xfId="0" applyNumberFormat="1" applyFont="1" applyFill="1" applyBorder="1" applyAlignment="1">
      <alignment horizontal="center" wrapText="1"/>
    </xf>
    <xf numFmtId="0" fontId="1" fillId="2" borderId="117" xfId="0" applyFont="1" applyFill="1" applyBorder="1" applyAlignment="1"/>
    <xf numFmtId="0" fontId="9" fillId="5" borderId="118" xfId="0" applyFont="1" applyFill="1" applyBorder="1" applyAlignment="1">
      <alignment vertical="center"/>
    </xf>
    <xf numFmtId="0" fontId="9" fillId="3" borderId="112" xfId="0" applyFont="1" applyFill="1" applyBorder="1" applyAlignment="1">
      <alignment vertical="center"/>
    </xf>
    <xf numFmtId="0" fontId="9" fillId="5" borderId="112" xfId="0" applyFont="1" applyFill="1" applyBorder="1" applyAlignment="1">
      <alignment vertical="center"/>
    </xf>
    <xf numFmtId="0" fontId="9" fillId="5" borderId="119" xfId="0" applyFont="1" applyFill="1" applyBorder="1" applyAlignment="1">
      <alignment vertical="center"/>
    </xf>
    <xf numFmtId="0" fontId="1" fillId="2" borderId="102" xfId="0" applyFont="1" applyFill="1" applyBorder="1" applyAlignment="1"/>
    <xf numFmtId="0" fontId="1" fillId="2" borderId="121" xfId="0" applyFont="1" applyFill="1" applyBorder="1" applyAlignment="1"/>
    <xf numFmtId="0" fontId="1" fillId="2" borderId="120" xfId="0" applyFont="1" applyFill="1" applyBorder="1" applyAlignment="1"/>
    <xf numFmtId="0" fontId="1" fillId="6" borderId="121" xfId="0" applyFont="1" applyFill="1" applyBorder="1" applyAlignment="1"/>
    <xf numFmtId="0" fontId="9" fillId="6" borderId="121" xfId="0" applyFont="1" applyFill="1" applyBorder="1" applyAlignment="1">
      <alignment vertical="center"/>
    </xf>
    <xf numFmtId="0" fontId="9" fillId="2" borderId="121" xfId="0" applyFont="1" applyFill="1" applyBorder="1" applyAlignment="1">
      <alignment vertical="center"/>
    </xf>
    <xf numFmtId="0" fontId="9" fillId="8" borderId="122" xfId="0" applyFont="1" applyFill="1" applyBorder="1" applyAlignment="1">
      <alignment vertical="center"/>
    </xf>
    <xf numFmtId="41" fontId="3" fillId="11" borderId="121" xfId="3" applyFont="1" applyFill="1" applyBorder="1" applyAlignment="1">
      <alignment horizontal="center" vertical="center"/>
    </xf>
    <xf numFmtId="41" fontId="3" fillId="9" borderId="122" xfId="3" applyFont="1" applyFill="1" applyBorder="1" applyAlignment="1">
      <alignment horizontal="right" vertical="center"/>
    </xf>
    <xf numFmtId="165" fontId="3" fillId="9" borderId="122" xfId="0" applyNumberFormat="1" applyFont="1" applyFill="1" applyBorder="1" applyAlignment="1">
      <alignment horizontal="right" vertical="center"/>
    </xf>
    <xf numFmtId="0" fontId="1" fillId="0" borderId="121" xfId="0" applyNumberFormat="1" applyFont="1" applyBorder="1" applyAlignment="1"/>
    <xf numFmtId="0" fontId="1" fillId="2" borderId="123" xfId="0" applyFont="1" applyFill="1" applyBorder="1" applyAlignment="1"/>
    <xf numFmtId="0" fontId="1" fillId="2" borderId="90" xfId="0" applyFont="1" applyFill="1" applyBorder="1" applyAlignment="1">
      <alignment horizontal="center" vertical="center"/>
    </xf>
    <xf numFmtId="0" fontId="1" fillId="2" borderId="79" xfId="0" applyFont="1" applyFill="1" applyBorder="1" applyAlignment="1"/>
    <xf numFmtId="0" fontId="1" fillId="2" borderId="124" xfId="0" applyFont="1" applyFill="1" applyBorder="1" applyAlignment="1">
      <alignment horizontal="left"/>
    </xf>
    <xf numFmtId="0" fontId="1" fillId="2" borderId="125" xfId="0" applyFont="1" applyFill="1" applyBorder="1" applyAlignment="1">
      <alignment vertical="center"/>
    </xf>
    <xf numFmtId="0" fontId="1" fillId="2" borderId="126" xfId="0" applyFont="1" applyFill="1" applyBorder="1" applyAlignment="1"/>
    <xf numFmtId="0" fontId="1" fillId="2" borderId="127" xfId="0" applyFont="1" applyFill="1" applyBorder="1" applyAlignment="1">
      <alignment horizontal="center" vertical="center"/>
    </xf>
    <xf numFmtId="3" fontId="1" fillId="2" borderId="128" xfId="0" applyNumberFormat="1" applyFont="1" applyFill="1" applyBorder="1" applyAlignment="1"/>
    <xf numFmtId="3" fontId="1" fillId="2" borderId="129" xfId="0" applyNumberFormat="1" applyFont="1" applyFill="1" applyBorder="1" applyAlignment="1"/>
    <xf numFmtId="0" fontId="1" fillId="2" borderId="130" xfId="0" applyFont="1" applyFill="1" applyBorder="1" applyAlignment="1">
      <alignment vertical="center"/>
    </xf>
    <xf numFmtId="41" fontId="9" fillId="5" borderId="131" xfId="3" applyFont="1" applyFill="1" applyBorder="1" applyAlignment="1">
      <alignment vertical="center"/>
    </xf>
    <xf numFmtId="164" fontId="9" fillId="5" borderId="118" xfId="0" applyNumberFormat="1" applyFont="1" applyFill="1" applyBorder="1" applyAlignment="1">
      <alignment vertical="center"/>
    </xf>
    <xf numFmtId="164" fontId="9" fillId="3" borderId="112" xfId="0" applyNumberFormat="1" applyFont="1" applyFill="1" applyBorder="1" applyAlignment="1">
      <alignment vertical="center"/>
    </xf>
    <xf numFmtId="164" fontId="9" fillId="5" borderId="112" xfId="0" applyNumberFormat="1" applyFont="1" applyFill="1" applyBorder="1" applyAlignment="1">
      <alignment vertical="center"/>
    </xf>
    <xf numFmtId="164" fontId="9" fillId="3" borderId="119" xfId="0" applyNumberFormat="1" applyFont="1" applyFill="1" applyBorder="1" applyAlignment="1">
      <alignment vertical="center"/>
    </xf>
    <xf numFmtId="0" fontId="1" fillId="2" borderId="132" xfId="0" applyFont="1" applyFill="1" applyBorder="1" applyAlignment="1"/>
    <xf numFmtId="0" fontId="1" fillId="8" borderId="133" xfId="0" applyFont="1" applyFill="1" applyBorder="1" applyAlignment="1"/>
    <xf numFmtId="49" fontId="1" fillId="7" borderId="134" xfId="0" applyNumberFormat="1" applyFont="1" applyFill="1" applyBorder="1" applyAlignment="1"/>
    <xf numFmtId="9" fontId="1" fillId="2" borderId="135" xfId="0" applyNumberFormat="1" applyFont="1" applyFill="1" applyBorder="1" applyAlignment="1"/>
    <xf numFmtId="9" fontId="3" fillId="7" borderId="136" xfId="0" applyNumberFormat="1" applyFont="1" applyFill="1" applyBorder="1" applyAlignment="1">
      <alignment vertical="center"/>
    </xf>
    <xf numFmtId="165" fontId="3" fillId="9" borderId="102" xfId="0" applyNumberFormat="1" applyFont="1" applyFill="1" applyBorder="1" applyAlignment="1">
      <alignment horizontal="right" vertical="center"/>
    </xf>
    <xf numFmtId="0" fontId="7" fillId="9" borderId="103" xfId="1" applyFont="1" applyFill="1" applyBorder="1" applyAlignment="1">
      <alignment horizontal="center"/>
    </xf>
    <xf numFmtId="41" fontId="1" fillId="0" borderId="103" xfId="3" applyFont="1" applyBorder="1" applyAlignment="1"/>
    <xf numFmtId="0" fontId="1" fillId="0" borderId="103" xfId="0" applyNumberFormat="1" applyFont="1" applyBorder="1" applyAlignment="1"/>
    <xf numFmtId="0" fontId="1" fillId="2" borderId="137" xfId="0" applyFont="1" applyFill="1" applyBorder="1" applyAlignment="1"/>
    <xf numFmtId="49" fontId="3" fillId="2" borderId="107" xfId="0" applyNumberFormat="1" applyFont="1" applyFill="1" applyBorder="1" applyAlignment="1">
      <alignment horizontal="center"/>
    </xf>
    <xf numFmtId="3" fontId="1" fillId="9" borderId="44" xfId="0" applyNumberFormat="1" applyFont="1" applyFill="1" applyBorder="1" applyAlignment="1"/>
  </cellXfs>
  <cellStyles count="4">
    <cellStyle name="Millares [0]" xfId="3" builtinId="6"/>
    <cellStyle name="Normal" xfId="0" builtinId="0"/>
    <cellStyle name="Normal 2 3" xfId="1"/>
    <cellStyle name="Normal_Hoja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745067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838200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3964"/>
          <a:ext cx="6802582" cy="124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opLeftCell="A49" zoomScale="120" zoomScaleNormal="120" workbookViewId="0">
      <selection activeCell="I67" sqref="I67"/>
    </sheetView>
  </sheetViews>
  <sheetFormatPr baseColWidth="10" defaultColWidth="10.88671875" defaultRowHeight="11.25" customHeight="1" x14ac:dyDescent="0.2"/>
  <cols>
    <col min="1" max="1" width="4.44140625" style="50" customWidth="1"/>
    <col min="2" max="2" width="22.33203125" style="50" customWidth="1"/>
    <col min="3" max="3" width="21" style="50" customWidth="1"/>
    <col min="4" max="4" width="9.77734375" style="127" customWidth="1"/>
    <col min="5" max="5" width="19.77734375" style="281" bestFit="1" customWidth="1"/>
    <col min="6" max="6" width="14" style="127" customWidth="1"/>
    <col min="7" max="7" width="12.44140625" style="50" customWidth="1"/>
    <col min="8" max="255" width="10.88671875" style="50" customWidth="1"/>
    <col min="256" max="16384" width="10.88671875" style="69"/>
  </cols>
  <sheetData>
    <row r="1" spans="1:7" ht="15" customHeight="1" x14ac:dyDescent="0.2">
      <c r="A1" s="66"/>
      <c r="B1" s="66"/>
      <c r="C1" s="66"/>
      <c r="D1" s="67"/>
      <c r="E1" s="306"/>
      <c r="F1" s="68"/>
      <c r="G1" s="66"/>
    </row>
    <row r="2" spans="1:7" ht="15" customHeight="1" x14ac:dyDescent="0.2">
      <c r="A2" s="66"/>
      <c r="B2" s="66"/>
      <c r="C2" s="66"/>
      <c r="D2" s="67"/>
      <c r="E2" s="239"/>
      <c r="F2" s="68"/>
      <c r="G2" s="66"/>
    </row>
    <row r="3" spans="1:7" ht="15" customHeight="1" x14ac:dyDescent="0.2">
      <c r="A3" s="66"/>
      <c r="B3" s="66"/>
      <c r="C3" s="66"/>
      <c r="D3" s="67"/>
      <c r="E3" s="239"/>
      <c r="F3" s="68"/>
      <c r="G3" s="66"/>
    </row>
    <row r="4" spans="1:7" ht="15" customHeight="1" x14ac:dyDescent="0.2">
      <c r="A4" s="66"/>
      <c r="B4" s="66"/>
      <c r="C4" s="66"/>
      <c r="D4" s="67"/>
      <c r="E4" s="239"/>
      <c r="F4" s="68"/>
      <c r="G4" s="66"/>
    </row>
    <row r="5" spans="1:7" ht="15" customHeight="1" x14ac:dyDescent="0.2">
      <c r="A5" s="66"/>
      <c r="B5" s="66"/>
      <c r="C5" s="66"/>
      <c r="D5" s="67"/>
      <c r="E5" s="239"/>
      <c r="F5" s="68"/>
      <c r="G5" s="66"/>
    </row>
    <row r="6" spans="1:7" ht="15" customHeight="1" x14ac:dyDescent="0.2">
      <c r="A6" s="66"/>
      <c r="B6" s="66"/>
      <c r="C6" s="66"/>
      <c r="D6" s="67"/>
      <c r="E6" s="239"/>
      <c r="F6" s="68"/>
      <c r="G6" s="66"/>
    </row>
    <row r="7" spans="1:7" ht="15" customHeight="1" x14ac:dyDescent="0.2">
      <c r="A7" s="66"/>
      <c r="B7" s="66"/>
      <c r="C7" s="66"/>
      <c r="D7" s="67"/>
      <c r="E7" s="239"/>
      <c r="F7" s="68"/>
      <c r="G7" s="66"/>
    </row>
    <row r="8" spans="1:7" ht="15" customHeight="1" x14ac:dyDescent="0.2">
      <c r="A8" s="66"/>
      <c r="B8" s="70"/>
      <c r="C8" s="71"/>
      <c r="D8" s="67"/>
      <c r="E8" s="240"/>
      <c r="F8" s="72"/>
      <c r="G8" s="71"/>
    </row>
    <row r="9" spans="1:7" ht="12" customHeight="1" x14ac:dyDescent="0.2">
      <c r="A9" s="73"/>
      <c r="B9" s="74" t="s">
        <v>0</v>
      </c>
      <c r="C9" s="75" t="s">
        <v>66</v>
      </c>
      <c r="D9" s="76"/>
      <c r="E9" s="217" t="s">
        <v>110</v>
      </c>
      <c r="F9" s="218"/>
      <c r="G9" s="77">
        <v>1400</v>
      </c>
    </row>
    <row r="10" spans="1:7" ht="38.25" customHeight="1" x14ac:dyDescent="0.2">
      <c r="A10" s="73"/>
      <c r="B10" s="1" t="s">
        <v>1</v>
      </c>
      <c r="C10" s="2" t="s">
        <v>76</v>
      </c>
      <c r="D10" s="76"/>
      <c r="E10" s="215" t="s">
        <v>2</v>
      </c>
      <c r="F10" s="216"/>
      <c r="G10" s="3" t="s">
        <v>77</v>
      </c>
    </row>
    <row r="11" spans="1:7" ht="18" customHeight="1" x14ac:dyDescent="0.2">
      <c r="A11" s="73"/>
      <c r="B11" s="1" t="s">
        <v>3</v>
      </c>
      <c r="C11" s="3" t="s">
        <v>4</v>
      </c>
      <c r="D11" s="76"/>
      <c r="E11" s="215" t="s">
        <v>111</v>
      </c>
      <c r="F11" s="216"/>
      <c r="G11" s="16">
        <v>10000</v>
      </c>
    </row>
    <row r="12" spans="1:7" ht="11.25" customHeight="1" x14ac:dyDescent="0.2">
      <c r="A12" s="73"/>
      <c r="B12" s="1" t="s">
        <v>5</v>
      </c>
      <c r="C12" s="4" t="s">
        <v>88</v>
      </c>
      <c r="D12" s="76"/>
      <c r="E12" s="241" t="s">
        <v>6</v>
      </c>
      <c r="F12" s="14"/>
      <c r="G12" s="5">
        <f>(G9*G11)</f>
        <v>14000000</v>
      </c>
    </row>
    <row r="13" spans="1:7" ht="11.25" customHeight="1" x14ac:dyDescent="0.2">
      <c r="A13" s="73"/>
      <c r="B13" s="1" t="s">
        <v>7</v>
      </c>
      <c r="C13" s="3" t="s">
        <v>89</v>
      </c>
      <c r="D13" s="76"/>
      <c r="E13" s="215" t="s">
        <v>8</v>
      </c>
      <c r="F13" s="216"/>
      <c r="G13" s="3" t="s">
        <v>90</v>
      </c>
    </row>
    <row r="14" spans="1:7" ht="13.5" customHeight="1" x14ac:dyDescent="0.2">
      <c r="A14" s="73"/>
      <c r="B14" s="1" t="s">
        <v>9</v>
      </c>
      <c r="C14" s="3" t="s">
        <v>64</v>
      </c>
      <c r="D14" s="76"/>
      <c r="E14" s="215" t="s">
        <v>10</v>
      </c>
      <c r="F14" s="216"/>
      <c r="G14" s="3" t="s">
        <v>77</v>
      </c>
    </row>
    <row r="15" spans="1:7" ht="25.5" customHeight="1" x14ac:dyDescent="0.2">
      <c r="A15" s="73"/>
      <c r="B15" s="1" t="s">
        <v>11</v>
      </c>
      <c r="C15" s="6">
        <v>44567</v>
      </c>
      <c r="D15" s="76"/>
      <c r="E15" s="219" t="s">
        <v>12</v>
      </c>
      <c r="F15" s="220"/>
      <c r="G15" s="4" t="s">
        <v>13</v>
      </c>
    </row>
    <row r="16" spans="1:7" ht="12" customHeight="1" x14ac:dyDescent="0.2">
      <c r="A16" s="66"/>
      <c r="B16" s="78"/>
      <c r="C16" s="79"/>
      <c r="D16" s="80"/>
      <c r="E16" s="242"/>
      <c r="F16" s="81"/>
      <c r="G16" s="82"/>
    </row>
    <row r="17" spans="1:13" ht="12" customHeight="1" x14ac:dyDescent="0.2">
      <c r="A17" s="83"/>
      <c r="B17" s="223" t="s">
        <v>14</v>
      </c>
      <c r="C17" s="224"/>
      <c r="D17" s="224"/>
      <c r="E17" s="224"/>
      <c r="F17" s="224"/>
      <c r="G17" s="224"/>
    </row>
    <row r="18" spans="1:13" ht="12" customHeight="1" x14ac:dyDescent="0.2">
      <c r="A18" s="66"/>
      <c r="B18" s="84"/>
      <c r="C18" s="85"/>
      <c r="D18" s="86"/>
      <c r="E18" s="243"/>
      <c r="F18" s="87"/>
      <c r="G18" s="88"/>
    </row>
    <row r="19" spans="1:13" ht="12" customHeight="1" x14ac:dyDescent="0.2">
      <c r="A19" s="73"/>
      <c r="B19" s="89" t="s">
        <v>15</v>
      </c>
      <c r="C19" s="90"/>
      <c r="D19" s="91"/>
      <c r="E19" s="244"/>
      <c r="F19" s="92"/>
      <c r="G19" s="93"/>
    </row>
    <row r="20" spans="1:13" ht="24" customHeight="1" x14ac:dyDescent="0.2">
      <c r="A20" s="83"/>
      <c r="B20" s="94" t="s">
        <v>16</v>
      </c>
      <c r="C20" s="94" t="s">
        <v>17</v>
      </c>
      <c r="D20" s="95" t="s">
        <v>18</v>
      </c>
      <c r="E20" s="245" t="s">
        <v>19</v>
      </c>
      <c r="F20" s="96" t="s">
        <v>20</v>
      </c>
      <c r="G20" s="94" t="s">
        <v>21</v>
      </c>
    </row>
    <row r="21" spans="1:13" ht="10.199999999999999" x14ac:dyDescent="0.2">
      <c r="A21" s="67"/>
      <c r="B21" s="59" t="s">
        <v>67</v>
      </c>
      <c r="C21" s="97" t="s">
        <v>22</v>
      </c>
      <c r="D21" s="98">
        <v>5</v>
      </c>
      <c r="E21" s="99" t="s">
        <v>73</v>
      </c>
      <c r="F21" s="236">
        <v>26000</v>
      </c>
      <c r="G21" s="48">
        <f>D21*F21</f>
        <v>130000</v>
      </c>
    </row>
    <row r="22" spans="1:13" ht="10.199999999999999" x14ac:dyDescent="0.2">
      <c r="A22" s="67"/>
      <c r="B22" s="59" t="s">
        <v>68</v>
      </c>
      <c r="C22" s="97" t="s">
        <v>22</v>
      </c>
      <c r="D22" s="98">
        <v>6</v>
      </c>
      <c r="E22" s="99" t="s">
        <v>74</v>
      </c>
      <c r="F22" s="236">
        <v>26000</v>
      </c>
      <c r="G22" s="48">
        <f t="shared" ref="G22:G27" si="0">D22*F22</f>
        <v>156000</v>
      </c>
      <c r="M22" s="50" t="s">
        <v>72</v>
      </c>
    </row>
    <row r="23" spans="1:13" ht="10.199999999999999" x14ac:dyDescent="0.2">
      <c r="A23" s="67"/>
      <c r="B23" s="59" t="s">
        <v>91</v>
      </c>
      <c r="C23" s="97" t="s">
        <v>22</v>
      </c>
      <c r="D23" s="98">
        <v>10</v>
      </c>
      <c r="E23" s="99" t="s">
        <v>75</v>
      </c>
      <c r="F23" s="236">
        <v>26000</v>
      </c>
      <c r="G23" s="48">
        <f t="shared" si="0"/>
        <v>260000</v>
      </c>
    </row>
    <row r="24" spans="1:13" ht="10.199999999999999" x14ac:dyDescent="0.2">
      <c r="A24" s="67"/>
      <c r="B24" s="59" t="s">
        <v>69</v>
      </c>
      <c r="C24" s="97" t="s">
        <v>22</v>
      </c>
      <c r="D24" s="98">
        <v>3</v>
      </c>
      <c r="E24" s="99" t="s">
        <v>75</v>
      </c>
      <c r="F24" s="236">
        <v>26000</v>
      </c>
      <c r="G24" s="48">
        <f t="shared" si="0"/>
        <v>78000</v>
      </c>
    </row>
    <row r="25" spans="1:13" ht="10.199999999999999" x14ac:dyDescent="0.2">
      <c r="A25" s="67"/>
      <c r="B25" s="59" t="s">
        <v>70</v>
      </c>
      <c r="C25" s="97" t="s">
        <v>22</v>
      </c>
      <c r="D25" s="98">
        <v>2</v>
      </c>
      <c r="E25" s="99" t="s">
        <v>71</v>
      </c>
      <c r="F25" s="236">
        <v>26000</v>
      </c>
      <c r="G25" s="48">
        <f t="shared" si="0"/>
        <v>52000</v>
      </c>
    </row>
    <row r="26" spans="1:13" ht="10.199999999999999" x14ac:dyDescent="0.2">
      <c r="A26" s="67"/>
      <c r="B26" s="59" t="s">
        <v>105</v>
      </c>
      <c r="C26" s="97" t="s">
        <v>22</v>
      </c>
      <c r="D26" s="98">
        <v>2</v>
      </c>
      <c r="E26" s="99" t="s">
        <v>73</v>
      </c>
      <c r="F26" s="236">
        <v>26000</v>
      </c>
      <c r="G26" s="48">
        <f t="shared" si="0"/>
        <v>52000</v>
      </c>
    </row>
    <row r="27" spans="1:13" ht="10.199999999999999" x14ac:dyDescent="0.2">
      <c r="A27" s="67"/>
      <c r="B27" s="59" t="s">
        <v>118</v>
      </c>
      <c r="C27" s="97" t="s">
        <v>22</v>
      </c>
      <c r="D27" s="98">
        <v>30</v>
      </c>
      <c r="E27" s="99" t="s">
        <v>77</v>
      </c>
      <c r="F27" s="236">
        <v>26000</v>
      </c>
      <c r="G27" s="49">
        <f t="shared" si="0"/>
        <v>780000</v>
      </c>
    </row>
    <row r="28" spans="1:13" ht="12.75" customHeight="1" x14ac:dyDescent="0.2">
      <c r="A28" s="83"/>
      <c r="B28" s="17" t="s">
        <v>23</v>
      </c>
      <c r="C28" s="11"/>
      <c r="D28" s="12"/>
      <c r="E28" s="246"/>
      <c r="F28" s="31"/>
      <c r="G28" s="231">
        <f>SUM(G21:G27)</f>
        <v>1508000</v>
      </c>
    </row>
    <row r="29" spans="1:13" ht="12" customHeight="1" x14ac:dyDescent="0.2">
      <c r="A29" s="66"/>
      <c r="B29" s="84"/>
      <c r="C29" s="88"/>
      <c r="D29" s="100"/>
      <c r="E29" s="247"/>
      <c r="F29" s="101"/>
      <c r="G29" s="102"/>
    </row>
    <row r="30" spans="1:13" ht="12" customHeight="1" x14ac:dyDescent="0.2">
      <c r="A30" s="73"/>
      <c r="B30" s="103" t="s">
        <v>24</v>
      </c>
      <c r="C30" s="104"/>
      <c r="D30" s="105"/>
      <c r="E30" s="248"/>
      <c r="F30" s="106"/>
      <c r="G30" s="107"/>
    </row>
    <row r="31" spans="1:13" ht="24" customHeight="1" x14ac:dyDescent="0.2">
      <c r="A31" s="73"/>
      <c r="B31" s="108" t="s">
        <v>16</v>
      </c>
      <c r="C31" s="109" t="s">
        <v>17</v>
      </c>
      <c r="D31" s="110" t="s">
        <v>18</v>
      </c>
      <c r="E31" s="249" t="s">
        <v>19</v>
      </c>
      <c r="F31" s="111" t="s">
        <v>20</v>
      </c>
      <c r="G31" s="108" t="s">
        <v>21</v>
      </c>
    </row>
    <row r="32" spans="1:13" ht="12" customHeight="1" x14ac:dyDescent="0.2">
      <c r="A32" s="73"/>
      <c r="B32" s="112"/>
      <c r="C32" s="113" t="s">
        <v>65</v>
      </c>
      <c r="D32" s="114"/>
      <c r="E32" s="250"/>
      <c r="F32" s="115"/>
      <c r="G32" s="116"/>
    </row>
    <row r="33" spans="1:11" ht="12" customHeight="1" x14ac:dyDescent="0.2">
      <c r="A33" s="73"/>
      <c r="B33" s="8" t="s">
        <v>25</v>
      </c>
      <c r="C33" s="9"/>
      <c r="D33" s="13"/>
      <c r="E33" s="251"/>
      <c r="F33" s="29"/>
      <c r="G33" s="29">
        <f t="shared" ref="G33" si="1">SUM(G29)</f>
        <v>0</v>
      </c>
      <c r="J33" s="117"/>
    </row>
    <row r="34" spans="1:11" ht="12" customHeight="1" x14ac:dyDescent="0.2">
      <c r="A34" s="66"/>
      <c r="B34" s="118"/>
      <c r="C34" s="119"/>
      <c r="D34" s="120"/>
      <c r="E34" s="252"/>
      <c r="F34" s="121"/>
      <c r="G34" s="102"/>
    </row>
    <row r="35" spans="1:11" ht="12" customHeight="1" x14ac:dyDescent="0.2">
      <c r="A35" s="73"/>
      <c r="B35" s="103" t="s">
        <v>26</v>
      </c>
      <c r="C35" s="104"/>
      <c r="D35" s="105"/>
      <c r="E35" s="248"/>
      <c r="F35" s="106"/>
      <c r="G35" s="107"/>
    </row>
    <row r="36" spans="1:11" ht="24" customHeight="1" x14ac:dyDescent="0.2">
      <c r="A36" s="73"/>
      <c r="B36" s="122" t="s">
        <v>16</v>
      </c>
      <c r="C36" s="122" t="s">
        <v>17</v>
      </c>
      <c r="D36" s="123" t="s">
        <v>122</v>
      </c>
      <c r="E36" s="253" t="s">
        <v>19</v>
      </c>
      <c r="F36" s="124" t="s">
        <v>20</v>
      </c>
      <c r="G36" s="122" t="s">
        <v>21</v>
      </c>
    </row>
    <row r="37" spans="1:11" ht="12.75" customHeight="1" x14ac:dyDescent="0.2">
      <c r="A37" s="67"/>
      <c r="B37" s="50" t="s">
        <v>78</v>
      </c>
      <c r="C37" s="51" t="s">
        <v>27</v>
      </c>
      <c r="D37" s="232">
        <v>1</v>
      </c>
      <c r="E37" s="254" t="s">
        <v>82</v>
      </c>
      <c r="F37" s="18">
        <v>70000</v>
      </c>
      <c r="G37" s="19">
        <f t="shared" ref="G37:G41" si="2">(D37*F37)</f>
        <v>70000</v>
      </c>
      <c r="H37" s="225"/>
      <c r="I37" s="225"/>
    </row>
    <row r="38" spans="1:11" ht="12.75" customHeight="1" x14ac:dyDescent="0.2">
      <c r="A38" s="67"/>
      <c r="B38" s="52" t="s">
        <v>79</v>
      </c>
      <c r="C38" s="51" t="s">
        <v>27</v>
      </c>
      <c r="D38" s="232">
        <v>3</v>
      </c>
      <c r="E38" s="254" t="s">
        <v>82</v>
      </c>
      <c r="F38" s="18">
        <v>70000</v>
      </c>
      <c r="G38" s="19">
        <f t="shared" si="2"/>
        <v>210000</v>
      </c>
      <c r="H38" s="225"/>
      <c r="I38" s="225"/>
    </row>
    <row r="39" spans="1:11" ht="12.75" customHeight="1" x14ac:dyDescent="0.2">
      <c r="A39" s="67"/>
      <c r="B39" s="52" t="s">
        <v>81</v>
      </c>
      <c r="C39" s="51" t="s">
        <v>27</v>
      </c>
      <c r="D39" s="232">
        <v>2</v>
      </c>
      <c r="E39" s="254" t="s">
        <v>84</v>
      </c>
      <c r="F39" s="18">
        <v>70000</v>
      </c>
      <c r="G39" s="19">
        <f t="shared" si="2"/>
        <v>140000</v>
      </c>
      <c r="H39" s="225"/>
      <c r="I39" s="225"/>
    </row>
    <row r="40" spans="1:11" ht="12.75" customHeight="1" x14ac:dyDescent="0.2">
      <c r="A40" s="67"/>
      <c r="B40" s="52" t="s">
        <v>80</v>
      </c>
      <c r="C40" s="51" t="s">
        <v>27</v>
      </c>
      <c r="D40" s="232">
        <v>1</v>
      </c>
      <c r="E40" s="254" t="s">
        <v>82</v>
      </c>
      <c r="F40" s="18">
        <v>70000</v>
      </c>
      <c r="G40" s="19">
        <f t="shared" si="2"/>
        <v>70000</v>
      </c>
      <c r="H40" s="225"/>
      <c r="I40" s="225"/>
    </row>
    <row r="41" spans="1:11" ht="12.75" customHeight="1" x14ac:dyDescent="0.2">
      <c r="A41" s="83"/>
      <c r="B41" s="34" t="s">
        <v>87</v>
      </c>
      <c r="C41" s="51" t="s">
        <v>27</v>
      </c>
      <c r="D41" s="20">
        <v>1</v>
      </c>
      <c r="E41" s="254" t="s">
        <v>83</v>
      </c>
      <c r="F41" s="18">
        <v>70000</v>
      </c>
      <c r="G41" s="19">
        <f t="shared" si="2"/>
        <v>70000</v>
      </c>
      <c r="H41" s="225"/>
      <c r="I41" s="225"/>
    </row>
    <row r="42" spans="1:11" ht="12.75" customHeight="1" x14ac:dyDescent="0.2">
      <c r="A42" s="83"/>
      <c r="B42" s="7"/>
      <c r="C42" s="51"/>
      <c r="D42" s="21"/>
      <c r="E42" s="255"/>
      <c r="F42" s="15"/>
      <c r="G42" s="30"/>
    </row>
    <row r="43" spans="1:11" ht="12.75" customHeight="1" x14ac:dyDescent="0.2">
      <c r="A43" s="73"/>
      <c r="B43" s="8" t="s">
        <v>29</v>
      </c>
      <c r="C43" s="9"/>
      <c r="D43" s="13"/>
      <c r="E43" s="251"/>
      <c r="F43" s="29"/>
      <c r="G43" s="231">
        <f>SUM(G37:G42)</f>
        <v>560000</v>
      </c>
    </row>
    <row r="44" spans="1:11" ht="12" customHeight="1" x14ac:dyDescent="0.2">
      <c r="A44" s="66"/>
      <c r="B44" s="118"/>
      <c r="C44" s="119"/>
      <c r="D44" s="120"/>
      <c r="E44" s="252"/>
      <c r="F44" s="121"/>
      <c r="G44" s="102"/>
    </row>
    <row r="45" spans="1:11" ht="12" customHeight="1" x14ac:dyDescent="0.2">
      <c r="A45" s="73"/>
      <c r="B45" s="103" t="s">
        <v>30</v>
      </c>
      <c r="C45" s="104"/>
      <c r="D45" s="105"/>
      <c r="E45" s="248"/>
      <c r="F45" s="106"/>
      <c r="G45" s="107"/>
    </row>
    <row r="46" spans="1:11" ht="24" customHeight="1" x14ac:dyDescent="0.2">
      <c r="A46" s="73"/>
      <c r="B46" s="125" t="s">
        <v>31</v>
      </c>
      <c r="C46" s="125" t="s">
        <v>32</v>
      </c>
      <c r="D46" s="126" t="s">
        <v>33</v>
      </c>
      <c r="E46" s="256" t="s">
        <v>19</v>
      </c>
      <c r="F46" s="124" t="s">
        <v>20</v>
      </c>
      <c r="G46" s="125" t="s">
        <v>21</v>
      </c>
      <c r="K46" s="127"/>
    </row>
    <row r="47" spans="1:11" ht="12.75" customHeight="1" x14ac:dyDescent="0.2">
      <c r="A47" s="83"/>
      <c r="B47" s="202" t="s">
        <v>34</v>
      </c>
      <c r="C47" s="203"/>
      <c r="D47" s="204"/>
      <c r="E47" s="257"/>
      <c r="F47" s="205"/>
      <c r="G47" s="206"/>
      <c r="K47" s="127"/>
    </row>
    <row r="48" spans="1:11" ht="12.75" customHeight="1" x14ac:dyDescent="0.2">
      <c r="A48" s="83"/>
      <c r="B48" s="35" t="s">
        <v>85</v>
      </c>
      <c r="C48" s="32" t="s">
        <v>92</v>
      </c>
      <c r="D48" s="201">
        <v>10000</v>
      </c>
      <c r="E48" s="307" t="s">
        <v>28</v>
      </c>
      <c r="F48" s="33">
        <v>80</v>
      </c>
      <c r="G48" s="308">
        <f>(D48*F48)</f>
        <v>800000</v>
      </c>
    </row>
    <row r="49" spans="1:10" ht="12.75" customHeight="1" x14ac:dyDescent="0.2">
      <c r="A49" s="83"/>
      <c r="B49" s="40" t="s">
        <v>35</v>
      </c>
      <c r="C49" s="41" t="s">
        <v>36</v>
      </c>
      <c r="D49" s="200" t="s">
        <v>92</v>
      </c>
      <c r="E49" s="259"/>
      <c r="F49" s="43"/>
      <c r="G49" s="199"/>
    </row>
    <row r="50" spans="1:10" ht="12.75" customHeight="1" x14ac:dyDescent="0.2">
      <c r="A50" s="67"/>
      <c r="B50" s="53" t="s">
        <v>121</v>
      </c>
      <c r="C50" s="54" t="s">
        <v>36</v>
      </c>
      <c r="D50" s="233">
        <v>300</v>
      </c>
      <c r="E50" s="55" t="s">
        <v>28</v>
      </c>
      <c r="F50" s="303">
        <v>1780</v>
      </c>
      <c r="G50" s="56">
        <f>D50*F50</f>
        <v>534000</v>
      </c>
      <c r="H50" s="57"/>
      <c r="I50" s="214">
        <v>2.5999999999999999E-2</v>
      </c>
      <c r="J50" s="58"/>
    </row>
    <row r="51" spans="1:10" ht="12.75" customHeight="1" x14ac:dyDescent="0.2">
      <c r="A51" s="67"/>
      <c r="B51" s="52" t="s">
        <v>93</v>
      </c>
      <c r="C51" s="51" t="s">
        <v>36</v>
      </c>
      <c r="D51" s="232">
        <v>150</v>
      </c>
      <c r="E51" s="55" t="s">
        <v>71</v>
      </c>
      <c r="F51" s="303">
        <v>1280</v>
      </c>
      <c r="G51" s="56">
        <f t="shared" ref="G51" si="3">D51*F51</f>
        <v>192000</v>
      </c>
      <c r="H51" s="57"/>
      <c r="I51" s="58"/>
      <c r="J51" s="58"/>
    </row>
    <row r="52" spans="1:10" ht="12.75" customHeight="1" x14ac:dyDescent="0.2">
      <c r="A52" s="67"/>
      <c r="B52" s="59" t="s">
        <v>94</v>
      </c>
      <c r="C52" s="51" t="s">
        <v>36</v>
      </c>
      <c r="D52" s="232">
        <v>200</v>
      </c>
      <c r="E52" s="55" t="s">
        <v>95</v>
      </c>
      <c r="F52" s="303">
        <v>960</v>
      </c>
      <c r="G52" s="56">
        <f>D52*F52</f>
        <v>192000</v>
      </c>
      <c r="H52" s="57"/>
      <c r="I52" s="58"/>
      <c r="J52" s="58"/>
    </row>
    <row r="53" spans="1:10" ht="12.75" customHeight="1" x14ac:dyDescent="0.2">
      <c r="A53" s="83"/>
      <c r="B53" s="36" t="s">
        <v>37</v>
      </c>
      <c r="C53" s="37"/>
      <c r="D53" s="38"/>
      <c r="E53" s="260"/>
      <c r="F53" s="39"/>
      <c r="G53" s="60"/>
    </row>
    <row r="54" spans="1:10" ht="12.75" customHeight="1" x14ac:dyDescent="0.2">
      <c r="A54" s="83"/>
      <c r="B54" s="40" t="s">
        <v>38</v>
      </c>
      <c r="C54" s="41"/>
      <c r="D54" s="42"/>
      <c r="E54" s="259"/>
      <c r="F54" s="43"/>
      <c r="G54" s="44"/>
    </row>
    <row r="55" spans="1:10" ht="12.75" customHeight="1" x14ac:dyDescent="0.2">
      <c r="A55" s="83"/>
      <c r="B55" s="207" t="s">
        <v>101</v>
      </c>
      <c r="C55" s="208" t="s">
        <v>36</v>
      </c>
      <c r="D55" s="209">
        <v>0.25</v>
      </c>
      <c r="E55" s="261" t="s">
        <v>108</v>
      </c>
      <c r="F55" s="210">
        <v>85000</v>
      </c>
      <c r="G55" s="10">
        <f>D55*F55</f>
        <v>21250</v>
      </c>
    </row>
    <row r="56" spans="1:10" ht="12.75" customHeight="1" x14ac:dyDescent="0.2">
      <c r="A56" s="83"/>
      <c r="B56" s="27" t="s">
        <v>102</v>
      </c>
      <c r="C56" s="45"/>
      <c r="D56" s="46"/>
      <c r="E56" s="262"/>
      <c r="F56" s="47"/>
      <c r="G56" s="211">
        <f>SUM(G55:G55)</f>
        <v>21250</v>
      </c>
    </row>
    <row r="57" spans="1:10" ht="12.75" customHeight="1" x14ac:dyDescent="0.2">
      <c r="A57" s="83"/>
      <c r="B57" s="207" t="s">
        <v>109</v>
      </c>
      <c r="C57" s="208" t="s">
        <v>36</v>
      </c>
      <c r="D57" s="209">
        <v>25</v>
      </c>
      <c r="E57" s="261" t="s">
        <v>108</v>
      </c>
      <c r="F57" s="210">
        <v>2000</v>
      </c>
      <c r="G57" s="28">
        <f>D57*F57</f>
        <v>50000</v>
      </c>
    </row>
    <row r="58" spans="1:10" ht="13.5" customHeight="1" x14ac:dyDescent="0.2">
      <c r="A58" s="73"/>
      <c r="B58" s="128" t="s">
        <v>39</v>
      </c>
      <c r="C58" s="129"/>
      <c r="D58" s="130"/>
      <c r="E58" s="263"/>
      <c r="F58" s="131"/>
      <c r="G58" s="231">
        <f>SUM(G48:G57)</f>
        <v>1810500</v>
      </c>
    </row>
    <row r="59" spans="1:10" ht="12" customHeight="1" x14ac:dyDescent="0.2">
      <c r="A59" s="66"/>
      <c r="B59" s="118"/>
      <c r="C59" s="119"/>
      <c r="D59" s="120"/>
      <c r="E59" s="264"/>
      <c r="F59" s="121"/>
      <c r="G59" s="102"/>
    </row>
    <row r="60" spans="1:10" ht="12" customHeight="1" x14ac:dyDescent="0.2">
      <c r="A60" s="73"/>
      <c r="B60" s="103" t="s">
        <v>40</v>
      </c>
      <c r="C60" s="104"/>
      <c r="D60" s="105"/>
      <c r="E60" s="248"/>
      <c r="F60" s="106"/>
      <c r="G60" s="107"/>
      <c r="I60" s="117"/>
    </row>
    <row r="61" spans="1:10" ht="24" customHeight="1" x14ac:dyDescent="0.2">
      <c r="A61" s="73"/>
      <c r="B61" s="122" t="s">
        <v>41</v>
      </c>
      <c r="C61" s="132" t="s">
        <v>32</v>
      </c>
      <c r="D61" s="133" t="s">
        <v>33</v>
      </c>
      <c r="E61" s="253" t="s">
        <v>19</v>
      </c>
      <c r="F61" s="124" t="s">
        <v>20</v>
      </c>
      <c r="G61" s="134" t="s">
        <v>21</v>
      </c>
    </row>
    <row r="62" spans="1:10" ht="24" customHeight="1" x14ac:dyDescent="0.2">
      <c r="A62" s="67"/>
      <c r="B62" s="24" t="s">
        <v>123</v>
      </c>
      <c r="C62" s="25" t="s">
        <v>86</v>
      </c>
      <c r="D62" s="26">
        <v>7</v>
      </c>
      <c r="E62" s="265" t="s">
        <v>73</v>
      </c>
      <c r="F62" s="22">
        <v>204500</v>
      </c>
      <c r="G62" s="23">
        <f>(D62*F62)</f>
        <v>1431500</v>
      </c>
    </row>
    <row r="63" spans="1:10" ht="24" customHeight="1" x14ac:dyDescent="0.2">
      <c r="A63" s="67"/>
      <c r="B63" s="61" t="s">
        <v>96</v>
      </c>
      <c r="C63" s="61" t="s">
        <v>17</v>
      </c>
      <c r="D63" s="234">
        <v>1</v>
      </c>
      <c r="E63" s="62" t="s">
        <v>97</v>
      </c>
      <c r="F63" s="304">
        <v>350000</v>
      </c>
      <c r="G63" s="63">
        <f>D63*F63</f>
        <v>350000</v>
      </c>
    </row>
    <row r="64" spans="1:10" ht="12.75" customHeight="1" x14ac:dyDescent="0.2">
      <c r="A64" s="67"/>
      <c r="B64" s="61" t="s">
        <v>99</v>
      </c>
      <c r="C64" s="61" t="s">
        <v>98</v>
      </c>
      <c r="D64" s="234">
        <v>1400</v>
      </c>
      <c r="E64" s="62" t="s">
        <v>100</v>
      </c>
      <c r="F64" s="305">
        <v>500</v>
      </c>
      <c r="G64" s="64">
        <f>D64*F64</f>
        <v>700000</v>
      </c>
    </row>
    <row r="65" spans="1:10" ht="13.5" customHeight="1" x14ac:dyDescent="0.2">
      <c r="A65" s="73"/>
      <c r="B65" s="128" t="s">
        <v>42</v>
      </c>
      <c r="C65" s="129"/>
      <c r="D65" s="130"/>
      <c r="E65" s="263"/>
      <c r="F65" s="131"/>
      <c r="G65" s="231">
        <f>SUM(G62:G63)</f>
        <v>1781500</v>
      </c>
    </row>
    <row r="66" spans="1:10" ht="12" customHeight="1" thickBot="1" x14ac:dyDescent="0.25">
      <c r="A66" s="66"/>
      <c r="B66" s="135"/>
      <c r="C66" s="135"/>
      <c r="D66" s="136"/>
      <c r="E66" s="266"/>
      <c r="F66" s="137"/>
      <c r="G66" s="138"/>
    </row>
    <row r="67" spans="1:10" ht="12" customHeight="1" x14ac:dyDescent="0.2">
      <c r="A67" s="67"/>
      <c r="B67" s="139" t="s">
        <v>43</v>
      </c>
      <c r="C67" s="140"/>
      <c r="D67" s="141"/>
      <c r="E67" s="267"/>
      <c r="F67" s="142"/>
      <c r="G67" s="143">
        <f>G28+G43+G58+G65</f>
        <v>5660000</v>
      </c>
    </row>
    <row r="68" spans="1:10" ht="12" customHeight="1" x14ac:dyDescent="0.2">
      <c r="A68" s="67"/>
      <c r="B68" s="144" t="s">
        <v>44</v>
      </c>
      <c r="C68" s="145"/>
      <c r="D68" s="146"/>
      <c r="E68" s="268"/>
      <c r="F68" s="147"/>
      <c r="G68" s="148">
        <f>G67*0.05</f>
        <v>283000</v>
      </c>
    </row>
    <row r="69" spans="1:10" ht="12" customHeight="1" x14ac:dyDescent="0.2">
      <c r="A69" s="67"/>
      <c r="B69" s="149" t="s">
        <v>45</v>
      </c>
      <c r="C69" s="150"/>
      <c r="D69" s="151"/>
      <c r="E69" s="269"/>
      <c r="F69" s="152"/>
      <c r="G69" s="153">
        <f>G68+G67</f>
        <v>5943000</v>
      </c>
    </row>
    <row r="70" spans="1:10" ht="12" customHeight="1" thickBot="1" x14ac:dyDescent="0.25">
      <c r="A70" s="67"/>
      <c r="B70" s="144" t="s">
        <v>46</v>
      </c>
      <c r="C70" s="145"/>
      <c r="D70" s="146"/>
      <c r="E70" s="268"/>
      <c r="F70" s="147"/>
      <c r="G70" s="154">
        <f>G12</f>
        <v>14000000</v>
      </c>
    </row>
    <row r="71" spans="1:10" ht="12" customHeight="1" x14ac:dyDescent="0.2">
      <c r="A71" s="67"/>
      <c r="B71" s="155" t="s">
        <v>47</v>
      </c>
      <c r="C71" s="156"/>
      <c r="D71" s="157"/>
      <c r="E71" s="270"/>
      <c r="F71" s="158"/>
      <c r="G71" s="153">
        <f>G70-G69</f>
        <v>8057000</v>
      </c>
    </row>
    <row r="72" spans="1:10" ht="12" customHeight="1" x14ac:dyDescent="0.2">
      <c r="A72" s="67"/>
      <c r="B72" s="159" t="s">
        <v>119</v>
      </c>
      <c r="C72" s="160"/>
      <c r="D72" s="160"/>
      <c r="E72" s="276"/>
      <c r="F72" s="160"/>
      <c r="G72" s="161"/>
    </row>
    <row r="73" spans="1:10" ht="12.75" customHeight="1" thickBot="1" x14ac:dyDescent="0.25">
      <c r="A73" s="67"/>
      <c r="B73" s="162"/>
      <c r="C73" s="160"/>
      <c r="D73" s="160"/>
      <c r="E73" s="276"/>
      <c r="F73" s="160"/>
      <c r="G73" s="161"/>
    </row>
    <row r="74" spans="1:10" ht="12" customHeight="1" x14ac:dyDescent="0.2">
      <c r="A74" s="67"/>
      <c r="B74" s="163" t="s">
        <v>120</v>
      </c>
      <c r="C74" s="164"/>
      <c r="D74" s="164"/>
      <c r="E74" s="271"/>
      <c r="F74" s="165"/>
      <c r="G74" s="161"/>
    </row>
    <row r="75" spans="1:10" ht="12" customHeight="1" x14ac:dyDescent="0.2">
      <c r="A75" s="67"/>
      <c r="B75" s="166" t="s">
        <v>48</v>
      </c>
      <c r="C75" s="167"/>
      <c r="D75" s="167"/>
      <c r="E75" s="272"/>
      <c r="F75" s="168"/>
      <c r="G75" s="161"/>
    </row>
    <row r="76" spans="1:10" ht="12" customHeight="1" x14ac:dyDescent="0.2">
      <c r="A76" s="67"/>
      <c r="B76" s="166" t="s">
        <v>49</v>
      </c>
      <c r="C76" s="167" t="s">
        <v>106</v>
      </c>
      <c r="D76" s="167"/>
      <c r="E76" s="272"/>
      <c r="F76" s="168"/>
      <c r="G76" s="161"/>
    </row>
    <row r="77" spans="1:10" ht="12" customHeight="1" x14ac:dyDescent="0.2">
      <c r="A77" s="67"/>
      <c r="B77" s="166" t="s">
        <v>50</v>
      </c>
      <c r="C77" s="167" t="s">
        <v>107</v>
      </c>
      <c r="D77" s="167"/>
      <c r="E77" s="272"/>
      <c r="F77" s="168"/>
      <c r="G77" s="161"/>
    </row>
    <row r="78" spans="1:10" ht="12" customHeight="1" x14ac:dyDescent="0.2">
      <c r="A78" s="67"/>
      <c r="B78" s="166" t="s">
        <v>51</v>
      </c>
      <c r="C78" s="167"/>
      <c r="D78" s="167"/>
      <c r="E78" s="272"/>
      <c r="F78" s="168"/>
      <c r="G78" s="161"/>
      <c r="J78" s="169"/>
    </row>
    <row r="79" spans="1:10" ht="12" customHeight="1" x14ac:dyDescent="0.2">
      <c r="A79" s="67"/>
      <c r="B79" s="166" t="s">
        <v>52</v>
      </c>
      <c r="C79" s="167"/>
      <c r="D79" s="167"/>
      <c r="E79" s="272"/>
      <c r="F79" s="168"/>
      <c r="G79" s="161"/>
    </row>
    <row r="80" spans="1:10" ht="12.75" customHeight="1" thickBot="1" x14ac:dyDescent="0.25">
      <c r="A80" s="67"/>
      <c r="B80" s="170" t="s">
        <v>53</v>
      </c>
      <c r="C80" s="171"/>
      <c r="D80" s="171"/>
      <c r="E80" s="273"/>
      <c r="F80" s="172"/>
      <c r="G80" s="161"/>
    </row>
    <row r="81" spans="1:7" ht="12.75" customHeight="1" x14ac:dyDescent="0.2">
      <c r="A81" s="67"/>
      <c r="B81" s="162"/>
      <c r="C81" s="167"/>
      <c r="D81" s="167"/>
      <c r="E81" s="272"/>
      <c r="F81" s="167"/>
      <c r="G81" s="161"/>
    </row>
    <row r="82" spans="1:7" ht="15" customHeight="1" thickBot="1" x14ac:dyDescent="0.25">
      <c r="A82" s="67"/>
      <c r="B82" s="221" t="s">
        <v>54</v>
      </c>
      <c r="C82" s="222"/>
      <c r="D82" s="173"/>
      <c r="E82" s="274"/>
      <c r="F82" s="174"/>
      <c r="G82" s="161"/>
    </row>
    <row r="83" spans="1:7" ht="12" customHeight="1" x14ac:dyDescent="0.2">
      <c r="A83" s="67"/>
      <c r="B83" s="175" t="s">
        <v>41</v>
      </c>
      <c r="C83" s="176" t="s">
        <v>55</v>
      </c>
      <c r="D83" s="177" t="s">
        <v>56</v>
      </c>
      <c r="E83" s="274"/>
      <c r="F83" s="174"/>
      <c r="G83" s="161"/>
    </row>
    <row r="84" spans="1:7" ht="12" customHeight="1" x14ac:dyDescent="0.2">
      <c r="A84" s="67"/>
      <c r="B84" s="178" t="s">
        <v>57</v>
      </c>
      <c r="C84" s="179">
        <f>G28</f>
        <v>1508000</v>
      </c>
      <c r="D84" s="180">
        <f>(C84/C90)</f>
        <v>0.25374390038700995</v>
      </c>
      <c r="E84" s="274"/>
      <c r="F84" s="174"/>
      <c r="G84" s="161"/>
    </row>
    <row r="85" spans="1:7" ht="12" customHeight="1" x14ac:dyDescent="0.2">
      <c r="A85" s="67"/>
      <c r="B85" s="178" t="s">
        <v>58</v>
      </c>
      <c r="C85" s="181">
        <v>0</v>
      </c>
      <c r="D85" s="180">
        <v>0</v>
      </c>
      <c r="E85" s="274"/>
      <c r="F85" s="174"/>
      <c r="G85" s="161"/>
    </row>
    <row r="86" spans="1:7" ht="12" customHeight="1" x14ac:dyDescent="0.2">
      <c r="A86" s="67"/>
      <c r="B86" s="178" t="s">
        <v>59</v>
      </c>
      <c r="C86" s="179">
        <f>G43</f>
        <v>560000</v>
      </c>
      <c r="D86" s="180">
        <f>(C86/C90)</f>
        <v>9.4228504122497059E-2</v>
      </c>
      <c r="E86" s="274"/>
      <c r="F86" s="174"/>
      <c r="G86" s="161"/>
    </row>
    <row r="87" spans="1:7" ht="12" customHeight="1" x14ac:dyDescent="0.2">
      <c r="A87" s="67"/>
      <c r="B87" s="178" t="s">
        <v>31</v>
      </c>
      <c r="C87" s="179">
        <f>G58</f>
        <v>1810500</v>
      </c>
      <c r="D87" s="180">
        <f>(C87/C90)</f>
        <v>0.30464411913175166</v>
      </c>
      <c r="E87" s="274"/>
      <c r="F87" s="174"/>
      <c r="G87" s="161"/>
    </row>
    <row r="88" spans="1:7" ht="12" customHeight="1" x14ac:dyDescent="0.2">
      <c r="A88" s="67"/>
      <c r="B88" s="178" t="s">
        <v>60</v>
      </c>
      <c r="C88" s="182">
        <f>G65</f>
        <v>1781500</v>
      </c>
      <c r="D88" s="180">
        <f>(C88/C90)</f>
        <v>0.29976442873969378</v>
      </c>
      <c r="E88" s="275"/>
      <c r="F88" s="183"/>
      <c r="G88" s="161"/>
    </row>
    <row r="89" spans="1:7" ht="12" customHeight="1" x14ac:dyDescent="0.2">
      <c r="A89" s="67"/>
      <c r="B89" s="178" t="s">
        <v>61</v>
      </c>
      <c r="C89" s="182">
        <f>G68</f>
        <v>283000</v>
      </c>
      <c r="D89" s="180">
        <f>(C89/C90)</f>
        <v>4.7619047619047616E-2</v>
      </c>
      <c r="E89" s="275"/>
      <c r="F89" s="183"/>
      <c r="G89" s="161"/>
    </row>
    <row r="90" spans="1:7" ht="12.75" customHeight="1" thickBot="1" x14ac:dyDescent="0.25">
      <c r="A90" s="67"/>
      <c r="B90" s="184" t="s">
        <v>62</v>
      </c>
      <c r="C90" s="185">
        <f>SUM(C84:C89)</f>
        <v>5943000</v>
      </c>
      <c r="D90" s="186">
        <f>SUM(D84:D89)</f>
        <v>1</v>
      </c>
      <c r="E90" s="275"/>
      <c r="F90" s="183"/>
      <c r="G90" s="161"/>
    </row>
    <row r="91" spans="1:7" ht="12" customHeight="1" x14ac:dyDescent="0.2">
      <c r="A91" s="67"/>
      <c r="B91" s="162"/>
      <c r="C91" s="160"/>
      <c r="D91" s="160"/>
      <c r="E91" s="276"/>
      <c r="F91" s="160"/>
      <c r="G91" s="161"/>
    </row>
    <row r="92" spans="1:7" ht="12.75" customHeight="1" thickBot="1" x14ac:dyDescent="0.25">
      <c r="A92" s="67"/>
      <c r="B92" s="65"/>
      <c r="C92" s="160"/>
      <c r="D92" s="160"/>
      <c r="E92" s="276"/>
      <c r="F92" s="160"/>
      <c r="G92" s="161"/>
    </row>
    <row r="93" spans="1:7" ht="12" customHeight="1" thickBot="1" x14ac:dyDescent="0.25">
      <c r="A93" s="67"/>
      <c r="B93" s="187"/>
      <c r="C93" s="188" t="s">
        <v>113</v>
      </c>
      <c r="D93" s="189" t="s">
        <v>104</v>
      </c>
      <c r="E93" s="277"/>
      <c r="F93" s="183"/>
      <c r="G93" s="161"/>
    </row>
    <row r="94" spans="1:7" ht="12" customHeight="1" thickBot="1" x14ac:dyDescent="0.25">
      <c r="A94" s="67"/>
      <c r="B94" s="190" t="s">
        <v>114</v>
      </c>
      <c r="C94" s="191" t="s">
        <v>115</v>
      </c>
      <c r="D94" s="192" t="s">
        <v>116</v>
      </c>
      <c r="E94" s="278" t="s">
        <v>117</v>
      </c>
      <c r="F94" s="193"/>
      <c r="G94" s="194"/>
    </row>
    <row r="95" spans="1:7" ht="12" customHeight="1" thickBot="1" x14ac:dyDescent="0.25">
      <c r="A95" s="67"/>
      <c r="B95" s="195" t="s">
        <v>103</v>
      </c>
      <c r="C95" s="196">
        <v>1000</v>
      </c>
      <c r="D95" s="235">
        <f>G9</f>
        <v>1400</v>
      </c>
      <c r="E95" s="279">
        <v>1800</v>
      </c>
      <c r="F95" s="193"/>
      <c r="G95" s="194"/>
    </row>
    <row r="96" spans="1:7" ht="12.75" customHeight="1" thickBot="1" x14ac:dyDescent="0.25">
      <c r="A96" s="67"/>
      <c r="B96" s="184" t="s">
        <v>112</v>
      </c>
      <c r="C96" s="197">
        <f>C90/C95</f>
        <v>5943</v>
      </c>
      <c r="D96" s="198">
        <f>C90/D95</f>
        <v>4245</v>
      </c>
      <c r="E96" s="280">
        <f>C90/E95</f>
        <v>3301.6666666666665</v>
      </c>
      <c r="F96" s="193"/>
      <c r="G96" s="194"/>
    </row>
    <row r="97" spans="1:7" ht="15.6" customHeight="1" x14ac:dyDescent="0.2">
      <c r="A97" s="67"/>
      <c r="B97" s="159" t="s">
        <v>63</v>
      </c>
      <c r="C97" s="167"/>
      <c r="D97" s="167"/>
      <c r="E97" s="272"/>
      <c r="F97" s="167"/>
      <c r="G97" s="167"/>
    </row>
  </sheetData>
  <mergeCells count="13">
    <mergeCell ref="B82:C82"/>
    <mergeCell ref="E13:F13"/>
    <mergeCell ref="B17:G17"/>
    <mergeCell ref="H40:I40"/>
    <mergeCell ref="H41:I41"/>
    <mergeCell ref="H37:I37"/>
    <mergeCell ref="H38:I38"/>
    <mergeCell ref="H39:I39"/>
    <mergeCell ref="E11:F11"/>
    <mergeCell ref="E10:F10"/>
    <mergeCell ref="E9:F9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24"/>
  <sheetViews>
    <sheetView tabSelected="1" topLeftCell="A56" zoomScale="110" zoomScaleNormal="110" workbookViewId="0">
      <selection activeCell="G10" sqref="G10"/>
    </sheetView>
  </sheetViews>
  <sheetFormatPr baseColWidth="10" defaultColWidth="10.88671875" defaultRowHeight="11.25" customHeight="1" x14ac:dyDescent="0.2"/>
  <cols>
    <col min="1" max="1" width="4.44140625" style="50" customWidth="1"/>
    <col min="2" max="2" width="22.33203125" style="50" customWidth="1"/>
    <col min="3" max="3" width="21" style="50" customWidth="1"/>
    <col min="4" max="4" width="9.77734375" style="127" customWidth="1"/>
    <col min="5" max="5" width="19.77734375" style="281" bestFit="1" customWidth="1"/>
    <col min="6" max="6" width="14" style="127" customWidth="1"/>
    <col min="7" max="7" width="12.44140625" style="50" customWidth="1"/>
    <col min="8" max="255" width="10.88671875" style="50" customWidth="1"/>
    <col min="256" max="16384" width="10.88671875" style="69"/>
  </cols>
  <sheetData>
    <row r="1" spans="1:7" ht="15" customHeight="1" x14ac:dyDescent="0.2">
      <c r="A1" s="66"/>
      <c r="B1" s="66"/>
      <c r="C1" s="66"/>
      <c r="D1" s="67"/>
      <c r="E1" s="238"/>
      <c r="F1" s="68"/>
      <c r="G1" s="66"/>
    </row>
    <row r="2" spans="1:7" ht="15" customHeight="1" x14ac:dyDescent="0.2">
      <c r="A2" s="66"/>
      <c r="B2" s="66"/>
      <c r="C2" s="66"/>
      <c r="D2" s="67"/>
      <c r="E2" s="239"/>
      <c r="F2" s="68"/>
      <c r="G2" s="66"/>
    </row>
    <row r="3" spans="1:7" ht="15" customHeight="1" x14ac:dyDescent="0.2">
      <c r="A3" s="66"/>
      <c r="B3" s="66"/>
      <c r="C3" s="66"/>
      <c r="D3" s="67"/>
      <c r="E3" s="239"/>
      <c r="F3" s="68"/>
      <c r="G3" s="66"/>
    </row>
    <row r="4" spans="1:7" ht="15" customHeight="1" x14ac:dyDescent="0.2">
      <c r="A4" s="66"/>
      <c r="B4" s="66"/>
      <c r="C4" s="66"/>
      <c r="D4" s="67"/>
      <c r="E4" s="239"/>
      <c r="F4" s="68"/>
      <c r="G4" s="66"/>
    </row>
    <row r="5" spans="1:7" ht="15" customHeight="1" x14ac:dyDescent="0.2">
      <c r="A5" s="66"/>
      <c r="B5" s="66"/>
      <c r="C5" s="66"/>
      <c r="D5" s="67"/>
      <c r="E5" s="239"/>
      <c r="F5" s="68"/>
      <c r="G5" s="66"/>
    </row>
    <row r="6" spans="1:7" ht="15" customHeight="1" x14ac:dyDescent="0.2">
      <c r="A6" s="66"/>
      <c r="B6" s="66"/>
      <c r="C6" s="66"/>
      <c r="D6" s="67"/>
      <c r="E6" s="239"/>
      <c r="F6" s="68"/>
      <c r="G6" s="66"/>
    </row>
    <row r="7" spans="1:7" ht="15" customHeight="1" x14ac:dyDescent="0.2">
      <c r="A7" s="66"/>
      <c r="B7" s="66"/>
      <c r="C7" s="66"/>
      <c r="D7" s="67"/>
      <c r="E7" s="239"/>
      <c r="F7" s="68"/>
      <c r="G7" s="66"/>
    </row>
    <row r="8" spans="1:7" ht="15" customHeight="1" x14ac:dyDescent="0.2">
      <c r="A8" s="66"/>
      <c r="B8" s="70"/>
      <c r="C8" s="71"/>
      <c r="D8" s="67"/>
      <c r="E8" s="240"/>
      <c r="F8" s="72"/>
      <c r="G8" s="71"/>
    </row>
    <row r="9" spans="1:7" ht="12" customHeight="1" x14ac:dyDescent="0.2">
      <c r="A9" s="73"/>
      <c r="B9" s="74" t="s">
        <v>0</v>
      </c>
      <c r="C9" s="75" t="s">
        <v>66</v>
      </c>
      <c r="D9" s="76"/>
      <c r="E9" s="217" t="s">
        <v>110</v>
      </c>
      <c r="F9" s="218"/>
      <c r="G9" s="77">
        <v>1400</v>
      </c>
    </row>
    <row r="10" spans="1:7" ht="38.25" customHeight="1" x14ac:dyDescent="0.2">
      <c r="A10" s="73"/>
      <c r="B10" s="1" t="s">
        <v>1</v>
      </c>
      <c r="C10" s="2" t="s">
        <v>76</v>
      </c>
      <c r="D10" s="76"/>
      <c r="E10" s="215" t="s">
        <v>2</v>
      </c>
      <c r="F10" s="216"/>
      <c r="G10" s="3" t="s">
        <v>77</v>
      </c>
    </row>
    <row r="11" spans="1:7" ht="18" customHeight="1" x14ac:dyDescent="0.2">
      <c r="A11" s="73"/>
      <c r="B11" s="1" t="s">
        <v>3</v>
      </c>
      <c r="C11" s="3" t="s">
        <v>4</v>
      </c>
      <c r="D11" s="76"/>
      <c r="E11" s="215" t="s">
        <v>111</v>
      </c>
      <c r="F11" s="216"/>
      <c r="G11" s="16">
        <v>10000</v>
      </c>
    </row>
    <row r="12" spans="1:7" ht="11.25" customHeight="1" x14ac:dyDescent="0.2">
      <c r="A12" s="73"/>
      <c r="B12" s="1" t="s">
        <v>5</v>
      </c>
      <c r="C12" s="4" t="s">
        <v>88</v>
      </c>
      <c r="D12" s="76"/>
      <c r="E12" s="241" t="s">
        <v>6</v>
      </c>
      <c r="F12" s="14"/>
      <c r="G12" s="5">
        <f>(G9*G11)</f>
        <v>14000000</v>
      </c>
    </row>
    <row r="13" spans="1:7" ht="11.25" customHeight="1" x14ac:dyDescent="0.2">
      <c r="A13" s="73"/>
      <c r="B13" s="1" t="s">
        <v>7</v>
      </c>
      <c r="C13" s="3" t="s">
        <v>89</v>
      </c>
      <c r="D13" s="76"/>
      <c r="E13" s="215" t="s">
        <v>8</v>
      </c>
      <c r="F13" s="216"/>
      <c r="G13" s="3" t="s">
        <v>90</v>
      </c>
    </row>
    <row r="14" spans="1:7" ht="13.5" customHeight="1" x14ac:dyDescent="0.2">
      <c r="A14" s="73"/>
      <c r="B14" s="1" t="s">
        <v>9</v>
      </c>
      <c r="C14" s="3" t="s">
        <v>64</v>
      </c>
      <c r="D14" s="76"/>
      <c r="E14" s="215" t="s">
        <v>10</v>
      </c>
      <c r="F14" s="216"/>
      <c r="G14" s="3" t="s">
        <v>77</v>
      </c>
    </row>
    <row r="15" spans="1:7" ht="25.5" customHeight="1" x14ac:dyDescent="0.2">
      <c r="A15" s="73"/>
      <c r="B15" s="1" t="s">
        <v>11</v>
      </c>
      <c r="C15" s="6">
        <v>44727</v>
      </c>
      <c r="D15" s="76"/>
      <c r="E15" s="219" t="s">
        <v>12</v>
      </c>
      <c r="F15" s="220"/>
      <c r="G15" s="4" t="s">
        <v>13</v>
      </c>
    </row>
    <row r="16" spans="1:7" ht="12" customHeight="1" x14ac:dyDescent="0.2">
      <c r="A16" s="66"/>
      <c r="B16" s="78"/>
      <c r="C16" s="79"/>
      <c r="D16" s="80"/>
      <c r="E16" s="284"/>
      <c r="F16" s="81"/>
      <c r="G16" s="82"/>
    </row>
    <row r="17" spans="1:13" ht="12" customHeight="1" x14ac:dyDescent="0.2">
      <c r="A17" s="83"/>
      <c r="B17" s="223" t="s">
        <v>14</v>
      </c>
      <c r="C17" s="224"/>
      <c r="D17" s="224"/>
      <c r="E17" s="224"/>
      <c r="F17" s="224"/>
      <c r="G17" s="224"/>
    </row>
    <row r="18" spans="1:13" ht="12" customHeight="1" x14ac:dyDescent="0.2">
      <c r="A18" s="66"/>
      <c r="B18" s="84"/>
      <c r="C18" s="85"/>
      <c r="D18" s="86"/>
      <c r="E18" s="285"/>
      <c r="F18" s="87"/>
      <c r="G18" s="88"/>
    </row>
    <row r="19" spans="1:13" ht="12" customHeight="1" x14ac:dyDescent="0.2">
      <c r="A19" s="73"/>
      <c r="B19" s="89" t="s">
        <v>15</v>
      </c>
      <c r="C19" s="90"/>
      <c r="D19" s="91"/>
      <c r="E19" s="286"/>
      <c r="F19" s="92"/>
      <c r="G19" s="93"/>
    </row>
    <row r="20" spans="1:13" ht="24" customHeight="1" x14ac:dyDescent="0.2">
      <c r="A20" s="83"/>
      <c r="B20" s="94" t="s">
        <v>16</v>
      </c>
      <c r="C20" s="94" t="s">
        <v>17</v>
      </c>
      <c r="D20" s="95" t="s">
        <v>18</v>
      </c>
      <c r="E20" s="245" t="s">
        <v>19</v>
      </c>
      <c r="F20" s="96" t="s">
        <v>20</v>
      </c>
      <c r="G20" s="94" t="s">
        <v>21</v>
      </c>
    </row>
    <row r="21" spans="1:13" ht="10.199999999999999" x14ac:dyDescent="0.2">
      <c r="A21" s="67"/>
      <c r="B21" s="59" t="s">
        <v>67</v>
      </c>
      <c r="C21" s="97" t="s">
        <v>22</v>
      </c>
      <c r="D21" s="98">
        <v>5</v>
      </c>
      <c r="E21" s="99" t="s">
        <v>73</v>
      </c>
      <c r="F21" s="236">
        <v>26000</v>
      </c>
      <c r="G21" s="48">
        <f>D21*F21</f>
        <v>130000</v>
      </c>
    </row>
    <row r="22" spans="1:13" ht="10.199999999999999" x14ac:dyDescent="0.2">
      <c r="A22" s="67"/>
      <c r="B22" s="59" t="s">
        <v>68</v>
      </c>
      <c r="C22" s="97" t="s">
        <v>22</v>
      </c>
      <c r="D22" s="98">
        <v>6</v>
      </c>
      <c r="E22" s="99" t="s">
        <v>74</v>
      </c>
      <c r="F22" s="236">
        <v>26000</v>
      </c>
      <c r="G22" s="48">
        <f t="shared" ref="G22:G27" si="0">D22*F22</f>
        <v>156000</v>
      </c>
      <c r="M22" s="50" t="s">
        <v>72</v>
      </c>
    </row>
    <row r="23" spans="1:13" ht="10.199999999999999" x14ac:dyDescent="0.2">
      <c r="A23" s="67"/>
      <c r="B23" s="59" t="s">
        <v>91</v>
      </c>
      <c r="C23" s="97" t="s">
        <v>22</v>
      </c>
      <c r="D23" s="98">
        <v>10</v>
      </c>
      <c r="E23" s="99" t="s">
        <v>75</v>
      </c>
      <c r="F23" s="236">
        <v>26000</v>
      </c>
      <c r="G23" s="48">
        <f t="shared" si="0"/>
        <v>260000</v>
      </c>
    </row>
    <row r="24" spans="1:13" ht="10.199999999999999" x14ac:dyDescent="0.2">
      <c r="A24" s="67"/>
      <c r="B24" s="59" t="s">
        <v>69</v>
      </c>
      <c r="C24" s="97" t="s">
        <v>22</v>
      </c>
      <c r="D24" s="98">
        <v>3</v>
      </c>
      <c r="E24" s="99" t="s">
        <v>75</v>
      </c>
      <c r="F24" s="236">
        <v>26000</v>
      </c>
      <c r="G24" s="48">
        <f t="shared" si="0"/>
        <v>78000</v>
      </c>
    </row>
    <row r="25" spans="1:13" ht="10.199999999999999" x14ac:dyDescent="0.2">
      <c r="A25" s="67"/>
      <c r="B25" s="59" t="s">
        <v>70</v>
      </c>
      <c r="C25" s="97" t="s">
        <v>22</v>
      </c>
      <c r="D25" s="98">
        <v>2</v>
      </c>
      <c r="E25" s="99" t="s">
        <v>71</v>
      </c>
      <c r="F25" s="236">
        <v>26000</v>
      </c>
      <c r="G25" s="48">
        <f t="shared" si="0"/>
        <v>52000</v>
      </c>
    </row>
    <row r="26" spans="1:13" ht="10.199999999999999" x14ac:dyDescent="0.2">
      <c r="A26" s="67"/>
      <c r="B26" s="59" t="s">
        <v>105</v>
      </c>
      <c r="C26" s="97" t="s">
        <v>22</v>
      </c>
      <c r="D26" s="98">
        <v>2</v>
      </c>
      <c r="E26" s="99" t="s">
        <v>73</v>
      </c>
      <c r="F26" s="236">
        <v>26000</v>
      </c>
      <c r="G26" s="48">
        <f t="shared" si="0"/>
        <v>52000</v>
      </c>
    </row>
    <row r="27" spans="1:13" ht="10.199999999999999" x14ac:dyDescent="0.2">
      <c r="A27" s="67"/>
      <c r="B27" s="59" t="s">
        <v>118</v>
      </c>
      <c r="C27" s="97" t="s">
        <v>22</v>
      </c>
      <c r="D27" s="98">
        <v>30</v>
      </c>
      <c r="E27" s="99" t="s">
        <v>77</v>
      </c>
      <c r="F27" s="236">
        <v>26000</v>
      </c>
      <c r="G27" s="49">
        <f t="shared" si="0"/>
        <v>780000</v>
      </c>
    </row>
    <row r="28" spans="1:13" ht="12.75" customHeight="1" x14ac:dyDescent="0.2">
      <c r="A28" s="83"/>
      <c r="B28" s="17" t="s">
        <v>23</v>
      </c>
      <c r="C28" s="11"/>
      <c r="D28" s="12"/>
      <c r="E28" s="246"/>
      <c r="F28" s="31"/>
      <c r="G28" s="231">
        <f>SUM(G21:G27)</f>
        <v>1508000</v>
      </c>
    </row>
    <row r="29" spans="1:13" ht="12" customHeight="1" x14ac:dyDescent="0.2">
      <c r="A29" s="66"/>
      <c r="B29" s="84"/>
      <c r="C29" s="88"/>
      <c r="D29" s="100"/>
      <c r="E29" s="282"/>
      <c r="F29" s="101"/>
      <c r="G29" s="102"/>
    </row>
    <row r="30" spans="1:13" ht="12" customHeight="1" x14ac:dyDescent="0.2">
      <c r="A30" s="73"/>
      <c r="B30" s="103" t="s">
        <v>24</v>
      </c>
      <c r="C30" s="104"/>
      <c r="D30" s="105"/>
      <c r="E30" s="283"/>
      <c r="F30" s="106"/>
      <c r="G30" s="107"/>
    </row>
    <row r="31" spans="1:13" ht="24" customHeight="1" x14ac:dyDescent="0.2">
      <c r="A31" s="73"/>
      <c r="B31" s="108" t="s">
        <v>16</v>
      </c>
      <c r="C31" s="109" t="s">
        <v>17</v>
      </c>
      <c r="D31" s="110" t="s">
        <v>18</v>
      </c>
      <c r="E31" s="249" t="s">
        <v>19</v>
      </c>
      <c r="F31" s="111" t="s">
        <v>20</v>
      </c>
      <c r="G31" s="108" t="s">
        <v>21</v>
      </c>
    </row>
    <row r="32" spans="1:13" ht="12" customHeight="1" x14ac:dyDescent="0.2">
      <c r="A32" s="73"/>
      <c r="B32" s="112"/>
      <c r="C32" s="113" t="s">
        <v>65</v>
      </c>
      <c r="D32" s="114"/>
      <c r="E32" s="250"/>
      <c r="F32" s="115"/>
      <c r="G32" s="116"/>
    </row>
    <row r="33" spans="1:11" ht="12" customHeight="1" x14ac:dyDescent="0.2">
      <c r="A33" s="73"/>
      <c r="B33" s="8" t="s">
        <v>25</v>
      </c>
      <c r="C33" s="9"/>
      <c r="D33" s="13"/>
      <c r="E33" s="251"/>
      <c r="F33" s="29"/>
      <c r="G33" s="231">
        <f t="shared" ref="G33" si="1">SUM(G29)</f>
        <v>0</v>
      </c>
      <c r="J33" s="117"/>
    </row>
    <row r="34" spans="1:11" ht="12" customHeight="1" x14ac:dyDescent="0.2">
      <c r="A34" s="66"/>
      <c r="B34" s="118"/>
      <c r="C34" s="119"/>
      <c r="D34" s="120"/>
      <c r="E34" s="287"/>
      <c r="F34" s="290"/>
      <c r="G34" s="289"/>
    </row>
    <row r="35" spans="1:11" ht="12" customHeight="1" x14ac:dyDescent="0.2">
      <c r="A35" s="73"/>
      <c r="B35" s="103" t="s">
        <v>26</v>
      </c>
      <c r="C35" s="104"/>
      <c r="D35" s="105"/>
      <c r="E35" s="288"/>
      <c r="F35" s="291"/>
      <c r="G35" s="106"/>
    </row>
    <row r="36" spans="1:11" ht="24" customHeight="1" x14ac:dyDescent="0.2">
      <c r="A36" s="73"/>
      <c r="B36" s="122" t="s">
        <v>16</v>
      </c>
      <c r="C36" s="122" t="s">
        <v>17</v>
      </c>
      <c r="D36" s="123" t="s">
        <v>122</v>
      </c>
      <c r="E36" s="253" t="s">
        <v>19</v>
      </c>
      <c r="F36" s="124" t="s">
        <v>20</v>
      </c>
      <c r="G36" s="122" t="s">
        <v>21</v>
      </c>
    </row>
    <row r="37" spans="1:11" ht="12.75" customHeight="1" x14ac:dyDescent="0.2">
      <c r="A37" s="67"/>
      <c r="B37" s="50" t="s">
        <v>78</v>
      </c>
      <c r="C37" s="51" t="s">
        <v>27</v>
      </c>
      <c r="D37" s="232">
        <v>1</v>
      </c>
      <c r="E37" s="254" t="s">
        <v>82</v>
      </c>
      <c r="F37" s="18">
        <v>70000</v>
      </c>
      <c r="G37" s="19">
        <f t="shared" ref="G37:G41" si="2">(D37*F37)</f>
        <v>70000</v>
      </c>
      <c r="H37" s="225"/>
      <c r="I37" s="225"/>
    </row>
    <row r="38" spans="1:11" ht="12.75" customHeight="1" x14ac:dyDescent="0.2">
      <c r="A38" s="67"/>
      <c r="B38" s="52" t="s">
        <v>79</v>
      </c>
      <c r="C38" s="51" t="s">
        <v>27</v>
      </c>
      <c r="D38" s="232">
        <v>3</v>
      </c>
      <c r="E38" s="254" t="s">
        <v>82</v>
      </c>
      <c r="F38" s="18">
        <v>70000</v>
      </c>
      <c r="G38" s="19">
        <f t="shared" si="2"/>
        <v>210000</v>
      </c>
      <c r="H38" s="225"/>
      <c r="I38" s="225"/>
    </row>
    <row r="39" spans="1:11" ht="12.75" customHeight="1" x14ac:dyDescent="0.2">
      <c r="A39" s="67"/>
      <c r="B39" s="52" t="s">
        <v>81</v>
      </c>
      <c r="C39" s="51" t="s">
        <v>27</v>
      </c>
      <c r="D39" s="232">
        <v>2</v>
      </c>
      <c r="E39" s="254" t="s">
        <v>84</v>
      </c>
      <c r="F39" s="18">
        <v>70000</v>
      </c>
      <c r="G39" s="19">
        <f t="shared" si="2"/>
        <v>140000</v>
      </c>
      <c r="H39" s="225"/>
      <c r="I39" s="225"/>
    </row>
    <row r="40" spans="1:11" ht="12.75" customHeight="1" x14ac:dyDescent="0.2">
      <c r="A40" s="67"/>
      <c r="B40" s="52" t="s">
        <v>80</v>
      </c>
      <c r="C40" s="51" t="s">
        <v>27</v>
      </c>
      <c r="D40" s="232">
        <v>1</v>
      </c>
      <c r="E40" s="254" t="s">
        <v>82</v>
      </c>
      <c r="F40" s="18">
        <v>70000</v>
      </c>
      <c r="G40" s="19">
        <f t="shared" si="2"/>
        <v>70000</v>
      </c>
      <c r="H40" s="225"/>
      <c r="I40" s="225"/>
    </row>
    <row r="41" spans="1:11" ht="12.75" customHeight="1" x14ac:dyDescent="0.2">
      <c r="A41" s="83"/>
      <c r="B41" s="212" t="s">
        <v>87</v>
      </c>
      <c r="C41" s="51" t="s">
        <v>27</v>
      </c>
      <c r="D41" s="20">
        <v>1</v>
      </c>
      <c r="E41" s="254" t="s">
        <v>83</v>
      </c>
      <c r="F41" s="18">
        <v>70000</v>
      </c>
      <c r="G41" s="19">
        <f t="shared" si="2"/>
        <v>70000</v>
      </c>
      <c r="H41" s="225"/>
      <c r="I41" s="225"/>
    </row>
    <row r="42" spans="1:11" ht="12.75" customHeight="1" x14ac:dyDescent="0.2">
      <c r="A42" s="83"/>
      <c r="B42" s="7"/>
      <c r="C42" s="51"/>
      <c r="D42" s="21"/>
      <c r="E42" s="255"/>
      <c r="F42" s="15"/>
      <c r="G42" s="30"/>
    </row>
    <row r="43" spans="1:11" ht="12.75" customHeight="1" x14ac:dyDescent="0.2">
      <c r="A43" s="73"/>
      <c r="B43" s="8" t="s">
        <v>29</v>
      </c>
      <c r="C43" s="9"/>
      <c r="D43" s="13"/>
      <c r="E43" s="251"/>
      <c r="F43" s="29"/>
      <c r="G43" s="231">
        <f>SUM(G37:G42)</f>
        <v>560000</v>
      </c>
    </row>
    <row r="44" spans="1:11" ht="12" customHeight="1" x14ac:dyDescent="0.2">
      <c r="A44" s="66"/>
      <c r="B44" s="118"/>
      <c r="C44" s="119"/>
      <c r="D44" s="120"/>
      <c r="E44" s="252"/>
      <c r="F44" s="121"/>
      <c r="G44" s="102"/>
    </row>
    <row r="45" spans="1:11" ht="12" customHeight="1" x14ac:dyDescent="0.2">
      <c r="A45" s="73"/>
      <c r="B45" s="103" t="s">
        <v>30</v>
      </c>
      <c r="C45" s="104"/>
      <c r="D45" s="105"/>
      <c r="E45" s="248"/>
      <c r="F45" s="106"/>
      <c r="G45" s="107"/>
    </row>
    <row r="46" spans="1:11" ht="24" customHeight="1" x14ac:dyDescent="0.2">
      <c r="A46" s="73"/>
      <c r="B46" s="125" t="s">
        <v>31</v>
      </c>
      <c r="C46" s="125" t="s">
        <v>32</v>
      </c>
      <c r="D46" s="126" t="s">
        <v>33</v>
      </c>
      <c r="E46" s="256" t="s">
        <v>19</v>
      </c>
      <c r="F46" s="124" t="s">
        <v>20</v>
      </c>
      <c r="G46" s="125" t="s">
        <v>21</v>
      </c>
      <c r="K46" s="127"/>
    </row>
    <row r="47" spans="1:11" ht="12.75" customHeight="1" x14ac:dyDescent="0.2">
      <c r="A47" s="83"/>
      <c r="B47" s="202" t="s">
        <v>34</v>
      </c>
      <c r="C47" s="203"/>
      <c r="D47" s="204"/>
      <c r="E47" s="257"/>
      <c r="F47" s="205"/>
      <c r="G47" s="206"/>
      <c r="K47" s="127"/>
    </row>
    <row r="48" spans="1:11" ht="12.75" customHeight="1" x14ac:dyDescent="0.2">
      <c r="A48" s="83"/>
      <c r="B48" s="213" t="s">
        <v>85</v>
      </c>
      <c r="C48" s="228" t="s">
        <v>92</v>
      </c>
      <c r="D48" s="229">
        <v>10000</v>
      </c>
      <c r="E48" s="258" t="s">
        <v>28</v>
      </c>
      <c r="F48" s="230">
        <v>80</v>
      </c>
      <c r="G48" s="10">
        <f>(D48*F48)</f>
        <v>800000</v>
      </c>
    </row>
    <row r="49" spans="1:10" ht="12.75" customHeight="1" x14ac:dyDescent="0.2">
      <c r="A49" s="83"/>
      <c r="B49" s="40" t="s">
        <v>35</v>
      </c>
      <c r="C49" s="41" t="s">
        <v>36</v>
      </c>
      <c r="D49" s="42" t="s">
        <v>92</v>
      </c>
      <c r="E49" s="259"/>
      <c r="F49" s="43"/>
      <c r="G49" s="199"/>
    </row>
    <row r="50" spans="1:10" ht="12.75" customHeight="1" x14ac:dyDescent="0.2">
      <c r="A50" s="67"/>
      <c r="B50" s="53" t="s">
        <v>121</v>
      </c>
      <c r="C50" s="54" t="s">
        <v>36</v>
      </c>
      <c r="D50" s="233">
        <v>300</v>
      </c>
      <c r="E50" s="55" t="s">
        <v>28</v>
      </c>
      <c r="F50" s="237">
        <f>'Zapallo Italiano'!F50*'Al 22.06.22'!$I$50</f>
        <v>1860.1</v>
      </c>
      <c r="G50" s="56">
        <f>D50*F50</f>
        <v>558030</v>
      </c>
      <c r="H50" s="57"/>
      <c r="I50" s="214">
        <v>1.0449999999999999</v>
      </c>
      <c r="J50" s="58"/>
    </row>
    <row r="51" spans="1:10" ht="12.75" customHeight="1" x14ac:dyDescent="0.2">
      <c r="A51" s="67"/>
      <c r="B51" s="52" t="s">
        <v>93</v>
      </c>
      <c r="C51" s="51" t="s">
        <v>36</v>
      </c>
      <c r="D51" s="232">
        <v>150</v>
      </c>
      <c r="E51" s="55" t="s">
        <v>71</v>
      </c>
      <c r="F51" s="237">
        <f>'Zapallo Italiano'!F51*'Al 22.06.22'!$I$50</f>
        <v>1337.6</v>
      </c>
      <c r="G51" s="56">
        <f t="shared" ref="G51" si="3">D51*F51</f>
        <v>200640</v>
      </c>
      <c r="H51" s="57"/>
      <c r="I51" s="58"/>
      <c r="J51" s="58"/>
    </row>
    <row r="52" spans="1:10" ht="12.75" customHeight="1" x14ac:dyDescent="0.2">
      <c r="A52" s="67"/>
      <c r="B52" s="59" t="s">
        <v>94</v>
      </c>
      <c r="C52" s="51" t="s">
        <v>36</v>
      </c>
      <c r="D52" s="232">
        <v>200</v>
      </c>
      <c r="E52" s="55" t="s">
        <v>95</v>
      </c>
      <c r="F52" s="237">
        <f>'Zapallo Italiano'!F52*'Al 22.06.22'!$I$50</f>
        <v>1003.1999999999999</v>
      </c>
      <c r="G52" s="56">
        <f>D52*F52</f>
        <v>200640</v>
      </c>
      <c r="H52" s="57"/>
      <c r="I52" s="58"/>
      <c r="J52" s="58"/>
    </row>
    <row r="53" spans="1:10" ht="12.75" customHeight="1" x14ac:dyDescent="0.2">
      <c r="A53" s="83"/>
      <c r="B53" s="36" t="s">
        <v>37</v>
      </c>
      <c r="C53" s="37"/>
      <c r="D53" s="38"/>
      <c r="E53" s="260"/>
      <c r="F53" s="237"/>
      <c r="G53" s="60"/>
    </row>
    <row r="54" spans="1:10" ht="12.75" customHeight="1" x14ac:dyDescent="0.2">
      <c r="A54" s="83"/>
      <c r="B54" s="40" t="s">
        <v>38</v>
      </c>
      <c r="C54" s="41"/>
      <c r="D54" s="42"/>
      <c r="E54" s="259"/>
      <c r="F54" s="237"/>
      <c r="G54" s="44"/>
    </row>
    <row r="55" spans="1:10" ht="12.75" customHeight="1" x14ac:dyDescent="0.2">
      <c r="A55" s="83"/>
      <c r="B55" s="207" t="s">
        <v>101</v>
      </c>
      <c r="C55" s="208" t="s">
        <v>36</v>
      </c>
      <c r="D55" s="209">
        <v>0.25</v>
      </c>
      <c r="E55" s="261" t="s">
        <v>108</v>
      </c>
      <c r="F55" s="237">
        <f>'Zapallo Italiano'!F55*'Al 22.06.22'!$I$50</f>
        <v>88825</v>
      </c>
      <c r="G55" s="10">
        <f>D55*F55</f>
        <v>22206.25</v>
      </c>
    </row>
    <row r="56" spans="1:10" ht="12.75" customHeight="1" x14ac:dyDescent="0.2">
      <c r="A56" s="83"/>
      <c r="B56" s="27" t="s">
        <v>102</v>
      </c>
      <c r="C56" s="45"/>
      <c r="D56" s="46"/>
      <c r="E56" s="262"/>
      <c r="F56" s="237"/>
      <c r="G56" s="211">
        <f>SUM(G55:G55)</f>
        <v>22206.25</v>
      </c>
    </row>
    <row r="57" spans="1:10" ht="12.75" customHeight="1" x14ac:dyDescent="0.2">
      <c r="A57" s="83"/>
      <c r="B57" s="207" t="s">
        <v>109</v>
      </c>
      <c r="C57" s="208" t="s">
        <v>36</v>
      </c>
      <c r="D57" s="209">
        <v>25</v>
      </c>
      <c r="E57" s="261" t="s">
        <v>108</v>
      </c>
      <c r="F57" s="237">
        <f>'Zapallo Italiano'!F57*'Al 22.06.22'!$I$50</f>
        <v>2090</v>
      </c>
      <c r="G57" s="28">
        <f>D57*F57</f>
        <v>52250</v>
      </c>
    </row>
    <row r="58" spans="1:10" ht="13.5" customHeight="1" x14ac:dyDescent="0.2">
      <c r="A58" s="73"/>
      <c r="B58" s="128" t="s">
        <v>39</v>
      </c>
      <c r="C58" s="129"/>
      <c r="D58" s="130"/>
      <c r="E58" s="263"/>
      <c r="F58" s="131"/>
      <c r="G58" s="231">
        <f>SUM(G48:G57)</f>
        <v>1855972.5</v>
      </c>
    </row>
    <row r="59" spans="1:10" ht="12" customHeight="1" x14ac:dyDescent="0.2">
      <c r="A59" s="66"/>
      <c r="B59" s="118"/>
      <c r="C59" s="119"/>
      <c r="D59" s="120"/>
      <c r="E59" s="264"/>
      <c r="F59" s="121"/>
      <c r="G59" s="102"/>
    </row>
    <row r="60" spans="1:10" ht="12" customHeight="1" x14ac:dyDescent="0.2">
      <c r="A60" s="73"/>
      <c r="B60" s="103" t="s">
        <v>40</v>
      </c>
      <c r="C60" s="104"/>
      <c r="D60" s="105"/>
      <c r="E60" s="248"/>
      <c r="F60" s="106"/>
      <c r="G60" s="107"/>
      <c r="I60" s="117"/>
    </row>
    <row r="61" spans="1:10" ht="24" customHeight="1" x14ac:dyDescent="0.2">
      <c r="A61" s="73"/>
      <c r="B61" s="122" t="s">
        <v>41</v>
      </c>
      <c r="C61" s="132" t="s">
        <v>32</v>
      </c>
      <c r="D61" s="133" t="s">
        <v>33</v>
      </c>
      <c r="E61" s="253" t="s">
        <v>19</v>
      </c>
      <c r="F61" s="124" t="s">
        <v>20</v>
      </c>
      <c r="G61" s="134" t="s">
        <v>21</v>
      </c>
    </row>
    <row r="62" spans="1:10" ht="24" customHeight="1" x14ac:dyDescent="0.2">
      <c r="A62" s="67"/>
      <c r="B62" s="24" t="s">
        <v>123</v>
      </c>
      <c r="C62" s="25" t="s">
        <v>86</v>
      </c>
      <c r="D62" s="26">
        <v>7</v>
      </c>
      <c r="E62" s="265" t="s">
        <v>73</v>
      </c>
      <c r="F62" s="22">
        <f>'Zapallo Italiano'!F62*'Al 22.06.22'!I50</f>
        <v>213702.5</v>
      </c>
      <c r="G62" s="23">
        <f>(D62*F62)</f>
        <v>1495917.5</v>
      </c>
    </row>
    <row r="63" spans="1:10" ht="24" customHeight="1" x14ac:dyDescent="0.2">
      <c r="A63" s="67"/>
      <c r="B63" s="61" t="s">
        <v>96</v>
      </c>
      <c r="C63" s="61" t="s">
        <v>17</v>
      </c>
      <c r="D63" s="234">
        <v>1</v>
      </c>
      <c r="E63" s="62" t="s">
        <v>97</v>
      </c>
      <c r="F63" s="22">
        <f>'Zapallo Italiano'!F63*'Al 22.06.22'!$I$50</f>
        <v>365750</v>
      </c>
      <c r="G63" s="63">
        <f>D63*F63</f>
        <v>365750</v>
      </c>
    </row>
    <row r="64" spans="1:10" ht="12.75" customHeight="1" x14ac:dyDescent="0.2">
      <c r="A64" s="67"/>
      <c r="B64" s="61" t="s">
        <v>99</v>
      </c>
      <c r="C64" s="61" t="s">
        <v>98</v>
      </c>
      <c r="D64" s="234">
        <v>1400</v>
      </c>
      <c r="E64" s="62" t="s">
        <v>100</v>
      </c>
      <c r="F64" s="22">
        <f>'Zapallo Italiano'!F64*'Al 22.06.22'!$I$50</f>
        <v>522.5</v>
      </c>
      <c r="G64" s="64">
        <f>D64*F64</f>
        <v>731500</v>
      </c>
    </row>
    <row r="65" spans="1:10" ht="13.5" customHeight="1" x14ac:dyDescent="0.2">
      <c r="A65" s="73"/>
      <c r="B65" s="128" t="s">
        <v>42</v>
      </c>
      <c r="C65" s="129"/>
      <c r="D65" s="130"/>
      <c r="E65" s="263"/>
      <c r="F65" s="131"/>
      <c r="G65" s="231">
        <f>SUM(G62:G63)</f>
        <v>1861667.5</v>
      </c>
    </row>
    <row r="66" spans="1:10" ht="12" customHeight="1" x14ac:dyDescent="0.2">
      <c r="A66" s="66"/>
      <c r="B66" s="135"/>
      <c r="C66" s="135"/>
      <c r="D66" s="136"/>
      <c r="E66" s="266"/>
      <c r="F66" s="137"/>
      <c r="G66" s="138"/>
    </row>
    <row r="67" spans="1:10" ht="12" customHeight="1" x14ac:dyDescent="0.2">
      <c r="A67" s="67"/>
      <c r="B67" s="139" t="s">
        <v>43</v>
      </c>
      <c r="C67" s="140"/>
      <c r="D67" s="141"/>
      <c r="E67" s="267"/>
      <c r="F67" s="142"/>
      <c r="G67" s="293">
        <f>G28+G43+G58+G65</f>
        <v>5785640</v>
      </c>
    </row>
    <row r="68" spans="1:10" ht="12" customHeight="1" x14ac:dyDescent="0.2">
      <c r="A68" s="67"/>
      <c r="B68" s="144" t="s">
        <v>44</v>
      </c>
      <c r="C68" s="145"/>
      <c r="D68" s="146"/>
      <c r="E68" s="268"/>
      <c r="F68" s="147"/>
      <c r="G68" s="294">
        <f>G67*0.05</f>
        <v>289282</v>
      </c>
    </row>
    <row r="69" spans="1:10" ht="12" customHeight="1" x14ac:dyDescent="0.2">
      <c r="A69" s="67"/>
      <c r="B69" s="149" t="s">
        <v>45</v>
      </c>
      <c r="C69" s="150"/>
      <c r="D69" s="151"/>
      <c r="E69" s="269"/>
      <c r="F69" s="152"/>
      <c r="G69" s="295">
        <f>G68+G67</f>
        <v>6074922</v>
      </c>
    </row>
    <row r="70" spans="1:10" ht="12" customHeight="1" x14ac:dyDescent="0.2">
      <c r="A70" s="67"/>
      <c r="B70" s="144" t="s">
        <v>46</v>
      </c>
      <c r="C70" s="145"/>
      <c r="D70" s="146"/>
      <c r="E70" s="268"/>
      <c r="F70" s="147"/>
      <c r="G70" s="296">
        <f>G12</f>
        <v>14000000</v>
      </c>
    </row>
    <row r="71" spans="1:10" ht="12" customHeight="1" x14ac:dyDescent="0.2">
      <c r="A71" s="67"/>
      <c r="B71" s="155" t="s">
        <v>47</v>
      </c>
      <c r="C71" s="156"/>
      <c r="D71" s="157"/>
      <c r="E71" s="270"/>
      <c r="F71" s="158"/>
      <c r="G71" s="292">
        <f>G70-G69</f>
        <v>7925078</v>
      </c>
    </row>
    <row r="72" spans="1:10" ht="12" customHeight="1" x14ac:dyDescent="0.2">
      <c r="A72" s="67"/>
      <c r="B72" s="159" t="s">
        <v>119</v>
      </c>
      <c r="C72" s="160"/>
      <c r="D72" s="160"/>
      <c r="E72" s="226"/>
      <c r="F72" s="160"/>
      <c r="G72" s="161"/>
    </row>
    <row r="73" spans="1:10" ht="12.75" customHeight="1" thickBot="1" x14ac:dyDescent="0.25">
      <c r="A73" s="67"/>
      <c r="B73" s="162"/>
      <c r="C73" s="160"/>
      <c r="D73" s="160"/>
      <c r="E73" s="160"/>
      <c r="F73" s="160"/>
      <c r="G73" s="161"/>
    </row>
    <row r="74" spans="1:10" ht="12" customHeight="1" x14ac:dyDescent="0.2">
      <c r="A74" s="67"/>
      <c r="B74" s="163" t="s">
        <v>120</v>
      </c>
      <c r="C74" s="164"/>
      <c r="D74" s="164"/>
      <c r="E74" s="297"/>
      <c r="F74" s="165"/>
      <c r="G74" s="161"/>
    </row>
    <row r="75" spans="1:10" ht="12" customHeight="1" x14ac:dyDescent="0.2">
      <c r="A75" s="67"/>
      <c r="B75" s="166" t="s">
        <v>48</v>
      </c>
      <c r="C75" s="167"/>
      <c r="D75" s="167"/>
      <c r="E75" s="167"/>
      <c r="F75" s="168"/>
      <c r="G75" s="161"/>
    </row>
    <row r="76" spans="1:10" ht="12" customHeight="1" x14ac:dyDescent="0.2">
      <c r="A76" s="67"/>
      <c r="B76" s="166" t="s">
        <v>49</v>
      </c>
      <c r="C76" s="167" t="s">
        <v>106</v>
      </c>
      <c r="D76" s="167"/>
      <c r="E76" s="167"/>
      <c r="F76" s="168"/>
      <c r="G76" s="161"/>
    </row>
    <row r="77" spans="1:10" ht="12" customHeight="1" x14ac:dyDescent="0.2">
      <c r="A77" s="67"/>
      <c r="B77" s="166" t="s">
        <v>50</v>
      </c>
      <c r="C77" s="167" t="s">
        <v>107</v>
      </c>
      <c r="D77" s="167"/>
      <c r="E77" s="167"/>
      <c r="F77" s="168"/>
      <c r="G77" s="161"/>
    </row>
    <row r="78" spans="1:10" ht="12" customHeight="1" x14ac:dyDescent="0.2">
      <c r="A78" s="67"/>
      <c r="B78" s="166" t="s">
        <v>51</v>
      </c>
      <c r="C78" s="167"/>
      <c r="D78" s="167"/>
      <c r="E78" s="167"/>
      <c r="F78" s="168"/>
      <c r="G78" s="161"/>
      <c r="J78" s="169"/>
    </row>
    <row r="79" spans="1:10" ht="12" customHeight="1" x14ac:dyDescent="0.2">
      <c r="A79" s="67"/>
      <c r="B79" s="166" t="s">
        <v>52</v>
      </c>
      <c r="C79" s="167"/>
      <c r="D79" s="167"/>
      <c r="E79" s="167"/>
      <c r="F79" s="168"/>
      <c r="G79" s="161"/>
    </row>
    <row r="80" spans="1:10" ht="12.75" customHeight="1" thickBot="1" x14ac:dyDescent="0.25">
      <c r="A80" s="67"/>
      <c r="B80" s="170" t="s">
        <v>53</v>
      </c>
      <c r="C80" s="171"/>
      <c r="D80" s="171"/>
      <c r="E80" s="171"/>
      <c r="F80" s="172"/>
      <c r="G80" s="161"/>
    </row>
    <row r="81" spans="1:7" ht="12.75" customHeight="1" x14ac:dyDescent="0.2">
      <c r="A81" s="67"/>
      <c r="B81" s="162"/>
      <c r="C81" s="167"/>
      <c r="D81" s="167"/>
      <c r="E81" s="167"/>
      <c r="F81" s="167"/>
      <c r="G81" s="161"/>
    </row>
    <row r="82" spans="1:7" ht="15" customHeight="1" thickBot="1" x14ac:dyDescent="0.25">
      <c r="A82" s="67"/>
      <c r="B82" s="221" t="s">
        <v>54</v>
      </c>
      <c r="C82" s="222"/>
      <c r="D82" s="298"/>
      <c r="E82" s="174"/>
      <c r="F82" s="174"/>
      <c r="G82" s="161"/>
    </row>
    <row r="83" spans="1:7" ht="12" customHeight="1" x14ac:dyDescent="0.2">
      <c r="A83" s="67"/>
      <c r="B83" s="175" t="s">
        <v>41</v>
      </c>
      <c r="C83" s="176" t="s">
        <v>55</v>
      </c>
      <c r="D83" s="299" t="s">
        <v>56</v>
      </c>
      <c r="E83" s="174"/>
      <c r="F83" s="174"/>
      <c r="G83" s="161"/>
    </row>
    <row r="84" spans="1:7" ht="12" customHeight="1" x14ac:dyDescent="0.2">
      <c r="A84" s="67"/>
      <c r="B84" s="178" t="s">
        <v>57</v>
      </c>
      <c r="C84" s="179">
        <f>G28</f>
        <v>1508000</v>
      </c>
      <c r="D84" s="300">
        <f>(C84/C90)</f>
        <v>0.24823363987224856</v>
      </c>
      <c r="E84" s="174"/>
      <c r="F84" s="174"/>
      <c r="G84" s="161"/>
    </row>
    <row r="85" spans="1:7" ht="12" customHeight="1" x14ac:dyDescent="0.2">
      <c r="A85" s="67"/>
      <c r="B85" s="178" t="s">
        <v>58</v>
      </c>
      <c r="C85" s="181">
        <v>0</v>
      </c>
      <c r="D85" s="300">
        <v>0</v>
      </c>
      <c r="E85" s="174"/>
      <c r="F85" s="174"/>
      <c r="G85" s="161"/>
    </row>
    <row r="86" spans="1:7" ht="12" customHeight="1" x14ac:dyDescent="0.2">
      <c r="A86" s="67"/>
      <c r="B86" s="178" t="s">
        <v>59</v>
      </c>
      <c r="C86" s="179">
        <f>G43</f>
        <v>560000</v>
      </c>
      <c r="D86" s="300">
        <f>(C86/C90)</f>
        <v>9.2182253533461003E-2</v>
      </c>
      <c r="E86" s="174"/>
      <c r="F86" s="174"/>
      <c r="G86" s="161"/>
    </row>
    <row r="87" spans="1:7" ht="12" customHeight="1" x14ac:dyDescent="0.2">
      <c r="A87" s="67"/>
      <c r="B87" s="178" t="s">
        <v>31</v>
      </c>
      <c r="C87" s="179">
        <f>G58</f>
        <v>1855972.5</v>
      </c>
      <c r="D87" s="300">
        <f>(C87/C90)</f>
        <v>0.30551379918952049</v>
      </c>
      <c r="E87" s="174"/>
      <c r="F87" s="174"/>
      <c r="G87" s="161"/>
    </row>
    <row r="88" spans="1:7" ht="12" customHeight="1" x14ac:dyDescent="0.2">
      <c r="A88" s="67"/>
      <c r="B88" s="178" t="s">
        <v>60</v>
      </c>
      <c r="C88" s="182">
        <f>G65</f>
        <v>1861667.5</v>
      </c>
      <c r="D88" s="300">
        <f>(C88/C90)</f>
        <v>0.30645125978572235</v>
      </c>
      <c r="E88" s="183"/>
      <c r="F88" s="183"/>
      <c r="G88" s="161"/>
    </row>
    <row r="89" spans="1:7" ht="12" customHeight="1" x14ac:dyDescent="0.2">
      <c r="A89" s="67"/>
      <c r="B89" s="178" t="s">
        <v>61</v>
      </c>
      <c r="C89" s="182">
        <f>G68</f>
        <v>289282</v>
      </c>
      <c r="D89" s="300">
        <f>(C89/C90)</f>
        <v>4.7619047619047616E-2</v>
      </c>
      <c r="E89" s="183"/>
      <c r="F89" s="183"/>
      <c r="G89" s="161"/>
    </row>
    <row r="90" spans="1:7" ht="12.75" customHeight="1" thickBot="1" x14ac:dyDescent="0.25">
      <c r="A90" s="67"/>
      <c r="B90" s="184" t="s">
        <v>62</v>
      </c>
      <c r="C90" s="185">
        <f>SUM(C84:C89)</f>
        <v>6074922</v>
      </c>
      <c r="D90" s="301">
        <f>SUM(D84:D89)</f>
        <v>1</v>
      </c>
      <c r="E90" s="183"/>
      <c r="F90" s="183"/>
      <c r="G90" s="161"/>
    </row>
    <row r="91" spans="1:7" ht="12" customHeight="1" x14ac:dyDescent="0.2">
      <c r="A91" s="67"/>
      <c r="B91" s="162"/>
      <c r="C91" s="160"/>
      <c r="D91" s="160"/>
      <c r="E91" s="160"/>
      <c r="F91" s="160"/>
      <c r="G91" s="161"/>
    </row>
    <row r="92" spans="1:7" ht="12.75" customHeight="1" thickBot="1" x14ac:dyDescent="0.25">
      <c r="A92" s="67"/>
      <c r="B92" s="65"/>
      <c r="C92" s="160"/>
      <c r="D92" s="160"/>
      <c r="E92" s="227"/>
      <c r="F92" s="160"/>
      <c r="G92" s="161"/>
    </row>
    <row r="93" spans="1:7" ht="12" customHeight="1" thickBot="1" x14ac:dyDescent="0.25">
      <c r="A93" s="67"/>
      <c r="B93" s="187"/>
      <c r="C93" s="188" t="s">
        <v>113</v>
      </c>
      <c r="D93" s="189" t="s">
        <v>104</v>
      </c>
      <c r="E93" s="277"/>
      <c r="F93" s="183"/>
      <c r="G93" s="161"/>
    </row>
    <row r="94" spans="1:7" ht="12" customHeight="1" thickBot="1" x14ac:dyDescent="0.25">
      <c r="A94" s="67"/>
      <c r="B94" s="190" t="s">
        <v>114</v>
      </c>
      <c r="C94" s="191" t="s">
        <v>115</v>
      </c>
      <c r="D94" s="192" t="s">
        <v>116</v>
      </c>
      <c r="E94" s="278" t="s">
        <v>117</v>
      </c>
      <c r="F94" s="193"/>
      <c r="G94" s="194"/>
    </row>
    <row r="95" spans="1:7" ht="12" customHeight="1" thickBot="1" x14ac:dyDescent="0.25">
      <c r="A95" s="67"/>
      <c r="B95" s="195" t="s">
        <v>103</v>
      </c>
      <c r="C95" s="196">
        <v>1000</v>
      </c>
      <c r="D95" s="235">
        <f>G9</f>
        <v>1400</v>
      </c>
      <c r="E95" s="279">
        <v>1800</v>
      </c>
      <c r="F95" s="193"/>
      <c r="G95" s="194"/>
    </row>
    <row r="96" spans="1:7" ht="12.75" customHeight="1" thickBot="1" x14ac:dyDescent="0.25">
      <c r="A96" s="67"/>
      <c r="B96" s="184" t="s">
        <v>112</v>
      </c>
      <c r="C96" s="197">
        <f>C90/C95</f>
        <v>6074.9219999999996</v>
      </c>
      <c r="D96" s="198">
        <f>C90/D95</f>
        <v>4339.2299999999996</v>
      </c>
      <c r="E96" s="302">
        <f>C90/E95</f>
        <v>3374.9566666666665</v>
      </c>
      <c r="F96" s="193"/>
      <c r="G96" s="194"/>
    </row>
    <row r="97" spans="1:7" ht="15.6" customHeight="1" x14ac:dyDescent="0.2">
      <c r="A97" s="67"/>
      <c r="B97" s="159" t="s">
        <v>63</v>
      </c>
      <c r="C97" s="167"/>
      <c r="D97" s="167"/>
      <c r="E97" s="167"/>
      <c r="F97" s="167"/>
      <c r="G97" s="167"/>
    </row>
    <row r="98" spans="1:7" ht="11.25" customHeight="1" x14ac:dyDescent="0.2">
      <c r="E98" s="127"/>
    </row>
    <row r="99" spans="1:7" ht="11.25" customHeight="1" x14ac:dyDescent="0.2">
      <c r="E99" s="127"/>
    </row>
    <row r="100" spans="1:7" ht="11.25" customHeight="1" x14ac:dyDescent="0.2">
      <c r="E100" s="127"/>
    </row>
    <row r="101" spans="1:7" ht="11.25" customHeight="1" x14ac:dyDescent="0.2">
      <c r="E101" s="127"/>
    </row>
    <row r="102" spans="1:7" ht="11.25" customHeight="1" x14ac:dyDescent="0.2">
      <c r="E102" s="127"/>
    </row>
    <row r="103" spans="1:7" ht="11.25" customHeight="1" x14ac:dyDescent="0.2">
      <c r="E103" s="127"/>
    </row>
    <row r="104" spans="1:7" ht="11.25" customHeight="1" x14ac:dyDescent="0.2">
      <c r="E104" s="127"/>
    </row>
    <row r="105" spans="1:7" ht="11.25" customHeight="1" x14ac:dyDescent="0.2">
      <c r="E105" s="127"/>
    </row>
    <row r="106" spans="1:7" ht="11.25" customHeight="1" x14ac:dyDescent="0.2">
      <c r="E106" s="127"/>
    </row>
    <row r="107" spans="1:7" ht="11.25" customHeight="1" x14ac:dyDescent="0.2">
      <c r="E107" s="127"/>
    </row>
    <row r="108" spans="1:7" ht="11.25" customHeight="1" x14ac:dyDescent="0.2">
      <c r="E108" s="127"/>
    </row>
    <row r="109" spans="1:7" ht="11.25" customHeight="1" x14ac:dyDescent="0.2">
      <c r="E109" s="127"/>
    </row>
    <row r="110" spans="1:7" ht="11.25" customHeight="1" x14ac:dyDescent="0.2">
      <c r="E110" s="127"/>
    </row>
    <row r="111" spans="1:7" ht="11.25" customHeight="1" x14ac:dyDescent="0.2">
      <c r="E111" s="127"/>
    </row>
    <row r="112" spans="1:7" ht="11.25" customHeight="1" x14ac:dyDescent="0.2">
      <c r="E112" s="127"/>
    </row>
    <row r="113" spans="5:5" ht="11.25" customHeight="1" x14ac:dyDescent="0.2">
      <c r="E113" s="127"/>
    </row>
    <row r="114" spans="5:5" ht="11.25" customHeight="1" x14ac:dyDescent="0.2">
      <c r="E114" s="127"/>
    </row>
    <row r="115" spans="5:5" ht="11.25" customHeight="1" x14ac:dyDescent="0.2">
      <c r="E115" s="127"/>
    </row>
    <row r="116" spans="5:5" ht="11.25" customHeight="1" x14ac:dyDescent="0.2">
      <c r="E116" s="127"/>
    </row>
    <row r="117" spans="5:5" ht="11.25" customHeight="1" x14ac:dyDescent="0.2">
      <c r="E117" s="127"/>
    </row>
    <row r="118" spans="5:5" ht="11.25" customHeight="1" x14ac:dyDescent="0.2">
      <c r="E118" s="127"/>
    </row>
    <row r="119" spans="5:5" ht="11.25" customHeight="1" x14ac:dyDescent="0.2">
      <c r="E119" s="127"/>
    </row>
    <row r="120" spans="5:5" ht="11.25" customHeight="1" x14ac:dyDescent="0.2">
      <c r="E120" s="127"/>
    </row>
    <row r="121" spans="5:5" ht="11.25" customHeight="1" x14ac:dyDescent="0.2">
      <c r="E121" s="127"/>
    </row>
    <row r="122" spans="5:5" ht="11.25" customHeight="1" x14ac:dyDescent="0.2">
      <c r="E122" s="127"/>
    </row>
    <row r="123" spans="5:5" ht="11.25" customHeight="1" x14ac:dyDescent="0.2">
      <c r="E123" s="127"/>
    </row>
    <row r="124" spans="5:5" ht="11.25" customHeight="1" x14ac:dyDescent="0.2">
      <c r="E124" s="127"/>
    </row>
    <row r="125" spans="5:5" ht="11.25" customHeight="1" x14ac:dyDescent="0.2">
      <c r="E125" s="127"/>
    </row>
    <row r="126" spans="5:5" ht="11.25" customHeight="1" x14ac:dyDescent="0.2">
      <c r="E126" s="127"/>
    </row>
    <row r="127" spans="5:5" ht="11.25" customHeight="1" x14ac:dyDescent="0.2">
      <c r="E127" s="127"/>
    </row>
    <row r="128" spans="5:5" ht="11.25" customHeight="1" x14ac:dyDescent="0.2">
      <c r="E128" s="127"/>
    </row>
    <row r="129" spans="5:5" ht="11.25" customHeight="1" x14ac:dyDescent="0.2">
      <c r="E129" s="127"/>
    </row>
    <row r="130" spans="5:5" ht="11.25" customHeight="1" x14ac:dyDescent="0.2">
      <c r="E130" s="127"/>
    </row>
    <row r="131" spans="5:5" ht="11.25" customHeight="1" x14ac:dyDescent="0.2">
      <c r="E131" s="127"/>
    </row>
    <row r="132" spans="5:5" ht="11.25" customHeight="1" x14ac:dyDescent="0.2">
      <c r="E132" s="127"/>
    </row>
    <row r="133" spans="5:5" ht="11.25" customHeight="1" x14ac:dyDescent="0.2">
      <c r="E133" s="127"/>
    </row>
    <row r="134" spans="5:5" ht="11.25" customHeight="1" x14ac:dyDescent="0.2">
      <c r="E134" s="127"/>
    </row>
    <row r="135" spans="5:5" ht="11.25" customHeight="1" x14ac:dyDescent="0.2">
      <c r="E135" s="127"/>
    </row>
    <row r="136" spans="5:5" ht="11.25" customHeight="1" x14ac:dyDescent="0.2">
      <c r="E136" s="127"/>
    </row>
    <row r="137" spans="5:5" ht="11.25" customHeight="1" x14ac:dyDescent="0.2">
      <c r="E137" s="127"/>
    </row>
    <row r="138" spans="5:5" ht="11.25" customHeight="1" x14ac:dyDescent="0.2">
      <c r="E138" s="127"/>
    </row>
    <row r="139" spans="5:5" ht="11.25" customHeight="1" x14ac:dyDescent="0.2">
      <c r="E139" s="127"/>
    </row>
    <row r="140" spans="5:5" ht="11.25" customHeight="1" x14ac:dyDescent="0.2">
      <c r="E140" s="127"/>
    </row>
    <row r="141" spans="5:5" ht="11.25" customHeight="1" x14ac:dyDescent="0.2">
      <c r="E141" s="127"/>
    </row>
    <row r="142" spans="5:5" ht="11.25" customHeight="1" x14ac:dyDescent="0.2">
      <c r="E142" s="127"/>
    </row>
    <row r="143" spans="5:5" ht="11.25" customHeight="1" x14ac:dyDescent="0.2">
      <c r="E143" s="127"/>
    </row>
    <row r="144" spans="5:5" ht="11.25" customHeight="1" x14ac:dyDescent="0.2">
      <c r="E144" s="127"/>
    </row>
    <row r="145" spans="5:5" ht="11.25" customHeight="1" x14ac:dyDescent="0.2">
      <c r="E145" s="127"/>
    </row>
    <row r="146" spans="5:5" ht="11.25" customHeight="1" x14ac:dyDescent="0.2">
      <c r="E146" s="127"/>
    </row>
    <row r="147" spans="5:5" ht="11.25" customHeight="1" x14ac:dyDescent="0.2">
      <c r="E147" s="127"/>
    </row>
    <row r="148" spans="5:5" ht="11.25" customHeight="1" x14ac:dyDescent="0.2">
      <c r="E148" s="127"/>
    </row>
    <row r="149" spans="5:5" ht="11.25" customHeight="1" x14ac:dyDescent="0.2">
      <c r="E149" s="127"/>
    </row>
    <row r="150" spans="5:5" ht="11.25" customHeight="1" x14ac:dyDescent="0.2">
      <c r="E150" s="127"/>
    </row>
    <row r="151" spans="5:5" ht="11.25" customHeight="1" x14ac:dyDescent="0.2">
      <c r="E151" s="127"/>
    </row>
    <row r="152" spans="5:5" ht="11.25" customHeight="1" x14ac:dyDescent="0.2">
      <c r="E152" s="127"/>
    </row>
    <row r="153" spans="5:5" ht="11.25" customHeight="1" x14ac:dyDescent="0.2">
      <c r="E153" s="127"/>
    </row>
    <row r="154" spans="5:5" ht="11.25" customHeight="1" x14ac:dyDescent="0.2">
      <c r="E154" s="127"/>
    </row>
    <row r="155" spans="5:5" ht="11.25" customHeight="1" x14ac:dyDescent="0.2">
      <c r="E155" s="127"/>
    </row>
    <row r="156" spans="5:5" ht="11.25" customHeight="1" x14ac:dyDescent="0.2">
      <c r="E156" s="127"/>
    </row>
    <row r="157" spans="5:5" ht="11.25" customHeight="1" x14ac:dyDescent="0.2">
      <c r="E157" s="127"/>
    </row>
    <row r="158" spans="5:5" ht="11.25" customHeight="1" x14ac:dyDescent="0.2">
      <c r="E158" s="127"/>
    </row>
    <row r="159" spans="5:5" ht="11.25" customHeight="1" x14ac:dyDescent="0.2">
      <c r="E159" s="127"/>
    </row>
    <row r="160" spans="5:5" ht="11.25" customHeight="1" x14ac:dyDescent="0.2">
      <c r="E160" s="127"/>
    </row>
    <row r="161" spans="5:5" ht="11.25" customHeight="1" x14ac:dyDescent="0.2">
      <c r="E161" s="127"/>
    </row>
    <row r="162" spans="5:5" ht="11.25" customHeight="1" x14ac:dyDescent="0.2">
      <c r="E162" s="127"/>
    </row>
    <row r="163" spans="5:5" ht="11.25" customHeight="1" x14ac:dyDescent="0.2">
      <c r="E163" s="127"/>
    </row>
    <row r="164" spans="5:5" ht="11.25" customHeight="1" x14ac:dyDescent="0.2">
      <c r="E164" s="127"/>
    </row>
    <row r="165" spans="5:5" ht="11.25" customHeight="1" x14ac:dyDescent="0.2">
      <c r="E165" s="127"/>
    </row>
    <row r="166" spans="5:5" ht="11.25" customHeight="1" x14ac:dyDescent="0.2">
      <c r="E166" s="127"/>
    </row>
    <row r="167" spans="5:5" ht="11.25" customHeight="1" x14ac:dyDescent="0.2">
      <c r="E167" s="127"/>
    </row>
    <row r="168" spans="5:5" ht="11.25" customHeight="1" x14ac:dyDescent="0.2">
      <c r="E168" s="127"/>
    </row>
    <row r="169" spans="5:5" ht="11.25" customHeight="1" x14ac:dyDescent="0.2">
      <c r="E169" s="127"/>
    </row>
    <row r="170" spans="5:5" ht="11.25" customHeight="1" x14ac:dyDescent="0.2">
      <c r="E170" s="127"/>
    </row>
    <row r="171" spans="5:5" ht="11.25" customHeight="1" x14ac:dyDescent="0.2">
      <c r="E171" s="127"/>
    </row>
    <row r="172" spans="5:5" ht="11.25" customHeight="1" x14ac:dyDescent="0.2">
      <c r="E172" s="127"/>
    </row>
    <row r="173" spans="5:5" ht="11.25" customHeight="1" x14ac:dyDescent="0.2">
      <c r="E173" s="127"/>
    </row>
    <row r="174" spans="5:5" ht="11.25" customHeight="1" x14ac:dyDescent="0.2">
      <c r="E174" s="127"/>
    </row>
    <row r="175" spans="5:5" ht="11.25" customHeight="1" x14ac:dyDescent="0.2">
      <c r="E175" s="127"/>
    </row>
    <row r="176" spans="5:5" ht="11.25" customHeight="1" x14ac:dyDescent="0.2">
      <c r="E176" s="127"/>
    </row>
    <row r="177" spans="5:5" ht="11.25" customHeight="1" x14ac:dyDescent="0.2">
      <c r="E177" s="127"/>
    </row>
    <row r="178" spans="5:5" ht="11.25" customHeight="1" x14ac:dyDescent="0.2">
      <c r="E178" s="127"/>
    </row>
    <row r="179" spans="5:5" ht="11.25" customHeight="1" x14ac:dyDescent="0.2">
      <c r="E179" s="127"/>
    </row>
    <row r="180" spans="5:5" ht="11.25" customHeight="1" x14ac:dyDescent="0.2">
      <c r="E180" s="127"/>
    </row>
    <row r="181" spans="5:5" ht="11.25" customHeight="1" x14ac:dyDescent="0.2">
      <c r="E181" s="127"/>
    </row>
    <row r="182" spans="5:5" ht="11.25" customHeight="1" x14ac:dyDescent="0.2">
      <c r="E182" s="127"/>
    </row>
    <row r="183" spans="5:5" ht="11.25" customHeight="1" x14ac:dyDescent="0.2">
      <c r="E183" s="127"/>
    </row>
    <row r="184" spans="5:5" ht="11.25" customHeight="1" x14ac:dyDescent="0.2">
      <c r="E184" s="127"/>
    </row>
    <row r="185" spans="5:5" ht="11.25" customHeight="1" x14ac:dyDescent="0.2">
      <c r="E185" s="127"/>
    </row>
    <row r="186" spans="5:5" ht="11.25" customHeight="1" x14ac:dyDescent="0.2">
      <c r="E186" s="127"/>
    </row>
    <row r="187" spans="5:5" ht="11.25" customHeight="1" x14ac:dyDescent="0.2">
      <c r="E187" s="127"/>
    </row>
    <row r="188" spans="5:5" ht="11.25" customHeight="1" x14ac:dyDescent="0.2">
      <c r="E188" s="127"/>
    </row>
    <row r="189" spans="5:5" ht="11.25" customHeight="1" x14ac:dyDescent="0.2">
      <c r="E189" s="127"/>
    </row>
    <row r="190" spans="5:5" ht="11.25" customHeight="1" x14ac:dyDescent="0.2">
      <c r="E190" s="127"/>
    </row>
    <row r="191" spans="5:5" ht="11.25" customHeight="1" x14ac:dyDescent="0.2">
      <c r="E191" s="127"/>
    </row>
    <row r="192" spans="5:5" ht="11.25" customHeight="1" x14ac:dyDescent="0.2">
      <c r="E192" s="127"/>
    </row>
    <row r="193" spans="5:5" ht="11.25" customHeight="1" x14ac:dyDescent="0.2">
      <c r="E193" s="127"/>
    </row>
    <row r="194" spans="5:5" ht="11.25" customHeight="1" x14ac:dyDescent="0.2">
      <c r="E194" s="127"/>
    </row>
    <row r="195" spans="5:5" ht="11.25" customHeight="1" x14ac:dyDescent="0.2">
      <c r="E195" s="127"/>
    </row>
    <row r="196" spans="5:5" ht="11.25" customHeight="1" x14ac:dyDescent="0.2">
      <c r="E196" s="127"/>
    </row>
    <row r="197" spans="5:5" ht="11.25" customHeight="1" x14ac:dyDescent="0.2">
      <c r="E197" s="127"/>
    </row>
    <row r="198" spans="5:5" ht="11.25" customHeight="1" x14ac:dyDescent="0.2">
      <c r="E198" s="127"/>
    </row>
    <row r="199" spans="5:5" ht="11.25" customHeight="1" x14ac:dyDescent="0.2">
      <c r="E199" s="127"/>
    </row>
    <row r="200" spans="5:5" ht="11.25" customHeight="1" x14ac:dyDescent="0.2">
      <c r="E200" s="127"/>
    </row>
    <row r="201" spans="5:5" ht="11.25" customHeight="1" x14ac:dyDescent="0.2">
      <c r="E201" s="127"/>
    </row>
    <row r="202" spans="5:5" ht="11.25" customHeight="1" x14ac:dyDescent="0.2">
      <c r="E202" s="127"/>
    </row>
    <row r="203" spans="5:5" ht="11.25" customHeight="1" x14ac:dyDescent="0.2">
      <c r="E203" s="127"/>
    </row>
    <row r="204" spans="5:5" ht="11.25" customHeight="1" x14ac:dyDescent="0.2">
      <c r="E204" s="127"/>
    </row>
    <row r="205" spans="5:5" ht="11.25" customHeight="1" x14ac:dyDescent="0.2">
      <c r="E205" s="127"/>
    </row>
    <row r="206" spans="5:5" ht="11.25" customHeight="1" x14ac:dyDescent="0.2">
      <c r="E206" s="127"/>
    </row>
    <row r="207" spans="5:5" ht="11.25" customHeight="1" x14ac:dyDescent="0.2">
      <c r="E207" s="127"/>
    </row>
    <row r="208" spans="5:5" ht="11.25" customHeight="1" x14ac:dyDescent="0.2">
      <c r="E208" s="127"/>
    </row>
    <row r="209" spans="5:5" ht="11.25" customHeight="1" x14ac:dyDescent="0.2">
      <c r="E209" s="127"/>
    </row>
    <row r="210" spans="5:5" ht="11.25" customHeight="1" x14ac:dyDescent="0.2">
      <c r="E210" s="127"/>
    </row>
    <row r="211" spans="5:5" ht="11.25" customHeight="1" x14ac:dyDescent="0.2">
      <c r="E211" s="127"/>
    </row>
    <row r="212" spans="5:5" ht="11.25" customHeight="1" x14ac:dyDescent="0.2">
      <c r="E212" s="127"/>
    </row>
    <row r="213" spans="5:5" ht="11.25" customHeight="1" x14ac:dyDescent="0.2">
      <c r="E213" s="127"/>
    </row>
    <row r="214" spans="5:5" ht="11.25" customHeight="1" x14ac:dyDescent="0.2">
      <c r="E214" s="127"/>
    </row>
    <row r="215" spans="5:5" ht="11.25" customHeight="1" x14ac:dyDescent="0.2">
      <c r="E215" s="127"/>
    </row>
    <row r="216" spans="5:5" ht="11.25" customHeight="1" x14ac:dyDescent="0.2">
      <c r="E216" s="127"/>
    </row>
    <row r="217" spans="5:5" ht="11.25" customHeight="1" x14ac:dyDescent="0.2">
      <c r="E217" s="127"/>
    </row>
    <row r="218" spans="5:5" ht="11.25" customHeight="1" x14ac:dyDescent="0.2">
      <c r="E218" s="127"/>
    </row>
    <row r="219" spans="5:5" ht="11.25" customHeight="1" x14ac:dyDescent="0.2">
      <c r="E219" s="127"/>
    </row>
    <row r="220" spans="5:5" ht="11.25" customHeight="1" x14ac:dyDescent="0.2">
      <c r="E220" s="127"/>
    </row>
    <row r="221" spans="5:5" ht="11.25" customHeight="1" x14ac:dyDescent="0.2">
      <c r="E221" s="127"/>
    </row>
    <row r="222" spans="5:5" ht="11.25" customHeight="1" x14ac:dyDescent="0.2">
      <c r="E222" s="127"/>
    </row>
    <row r="223" spans="5:5" ht="11.25" customHeight="1" x14ac:dyDescent="0.2">
      <c r="E223" s="127"/>
    </row>
    <row r="224" spans="5:5" ht="11.25" customHeight="1" x14ac:dyDescent="0.2">
      <c r="E224" s="127"/>
    </row>
    <row r="225" spans="5:5" ht="11.25" customHeight="1" x14ac:dyDescent="0.2">
      <c r="E225" s="127"/>
    </row>
    <row r="226" spans="5:5" ht="11.25" customHeight="1" x14ac:dyDescent="0.2">
      <c r="E226" s="127"/>
    </row>
    <row r="227" spans="5:5" ht="11.25" customHeight="1" x14ac:dyDescent="0.2">
      <c r="E227" s="127"/>
    </row>
    <row r="228" spans="5:5" ht="11.25" customHeight="1" x14ac:dyDescent="0.2">
      <c r="E228" s="127"/>
    </row>
    <row r="229" spans="5:5" ht="11.25" customHeight="1" x14ac:dyDescent="0.2">
      <c r="E229" s="127"/>
    </row>
    <row r="230" spans="5:5" ht="11.25" customHeight="1" x14ac:dyDescent="0.2">
      <c r="E230" s="127"/>
    </row>
    <row r="231" spans="5:5" ht="11.25" customHeight="1" x14ac:dyDescent="0.2">
      <c r="E231" s="127"/>
    </row>
    <row r="232" spans="5:5" ht="11.25" customHeight="1" x14ac:dyDescent="0.2">
      <c r="E232" s="127"/>
    </row>
    <row r="233" spans="5:5" ht="11.25" customHeight="1" x14ac:dyDescent="0.2">
      <c r="E233" s="127"/>
    </row>
    <row r="234" spans="5:5" ht="11.25" customHeight="1" x14ac:dyDescent="0.2">
      <c r="E234" s="127"/>
    </row>
    <row r="235" spans="5:5" ht="11.25" customHeight="1" x14ac:dyDescent="0.2">
      <c r="E235" s="127"/>
    </row>
    <row r="236" spans="5:5" ht="11.25" customHeight="1" x14ac:dyDescent="0.2">
      <c r="E236" s="127"/>
    </row>
    <row r="237" spans="5:5" ht="11.25" customHeight="1" x14ac:dyDescent="0.2">
      <c r="E237" s="127"/>
    </row>
    <row r="238" spans="5:5" ht="11.25" customHeight="1" x14ac:dyDescent="0.2">
      <c r="E238" s="127"/>
    </row>
    <row r="239" spans="5:5" ht="11.25" customHeight="1" x14ac:dyDescent="0.2">
      <c r="E239" s="127"/>
    </row>
    <row r="240" spans="5:5" ht="11.25" customHeight="1" x14ac:dyDescent="0.2">
      <c r="E240" s="127"/>
    </row>
    <row r="241" spans="5:5" ht="11.25" customHeight="1" x14ac:dyDescent="0.2">
      <c r="E241" s="127"/>
    </row>
    <row r="242" spans="5:5" ht="11.25" customHeight="1" x14ac:dyDescent="0.2">
      <c r="E242" s="127"/>
    </row>
    <row r="243" spans="5:5" ht="11.25" customHeight="1" x14ac:dyDescent="0.2">
      <c r="E243" s="127"/>
    </row>
    <row r="244" spans="5:5" ht="11.25" customHeight="1" x14ac:dyDescent="0.2">
      <c r="E244" s="127"/>
    </row>
    <row r="245" spans="5:5" ht="11.25" customHeight="1" x14ac:dyDescent="0.2">
      <c r="E245" s="127"/>
    </row>
    <row r="246" spans="5:5" ht="11.25" customHeight="1" x14ac:dyDescent="0.2">
      <c r="E246" s="127"/>
    </row>
    <row r="247" spans="5:5" ht="11.25" customHeight="1" x14ac:dyDescent="0.2">
      <c r="E247" s="127"/>
    </row>
    <row r="248" spans="5:5" ht="11.25" customHeight="1" x14ac:dyDescent="0.2">
      <c r="E248" s="127"/>
    </row>
    <row r="249" spans="5:5" ht="11.25" customHeight="1" x14ac:dyDescent="0.2">
      <c r="E249" s="127"/>
    </row>
    <row r="250" spans="5:5" ht="11.25" customHeight="1" x14ac:dyDescent="0.2">
      <c r="E250" s="127"/>
    </row>
    <row r="251" spans="5:5" ht="11.25" customHeight="1" x14ac:dyDescent="0.2">
      <c r="E251" s="127"/>
    </row>
    <row r="252" spans="5:5" ht="11.25" customHeight="1" x14ac:dyDescent="0.2">
      <c r="E252" s="127"/>
    </row>
    <row r="253" spans="5:5" ht="11.25" customHeight="1" x14ac:dyDescent="0.2">
      <c r="E253" s="127"/>
    </row>
    <row r="254" spans="5:5" ht="11.25" customHeight="1" x14ac:dyDescent="0.2">
      <c r="E254" s="127"/>
    </row>
    <row r="255" spans="5:5" ht="11.25" customHeight="1" x14ac:dyDescent="0.2">
      <c r="E255" s="127"/>
    </row>
    <row r="256" spans="5:5" ht="11.25" customHeight="1" x14ac:dyDescent="0.2">
      <c r="E256" s="127"/>
    </row>
    <row r="257" spans="5:5" ht="11.25" customHeight="1" x14ac:dyDescent="0.2">
      <c r="E257" s="127"/>
    </row>
    <row r="258" spans="5:5" ht="11.25" customHeight="1" x14ac:dyDescent="0.2">
      <c r="E258" s="127"/>
    </row>
    <row r="259" spans="5:5" ht="11.25" customHeight="1" x14ac:dyDescent="0.2">
      <c r="E259" s="127"/>
    </row>
    <row r="260" spans="5:5" ht="11.25" customHeight="1" x14ac:dyDescent="0.2">
      <c r="E260" s="127"/>
    </row>
    <row r="261" spans="5:5" ht="11.25" customHeight="1" x14ac:dyDescent="0.2">
      <c r="E261" s="127"/>
    </row>
    <row r="262" spans="5:5" ht="11.25" customHeight="1" x14ac:dyDescent="0.2">
      <c r="E262" s="127"/>
    </row>
    <row r="263" spans="5:5" ht="11.25" customHeight="1" x14ac:dyDescent="0.2">
      <c r="E263" s="127"/>
    </row>
    <row r="264" spans="5:5" ht="11.25" customHeight="1" x14ac:dyDescent="0.2">
      <c r="E264" s="127"/>
    </row>
    <row r="265" spans="5:5" ht="11.25" customHeight="1" x14ac:dyDescent="0.2">
      <c r="E265" s="127"/>
    </row>
    <row r="266" spans="5:5" ht="11.25" customHeight="1" x14ac:dyDescent="0.2">
      <c r="E266" s="127"/>
    </row>
    <row r="267" spans="5:5" ht="11.25" customHeight="1" x14ac:dyDescent="0.2">
      <c r="E267" s="127"/>
    </row>
    <row r="268" spans="5:5" ht="11.25" customHeight="1" x14ac:dyDescent="0.2">
      <c r="E268" s="127"/>
    </row>
    <row r="269" spans="5:5" ht="11.25" customHeight="1" x14ac:dyDescent="0.2">
      <c r="E269" s="127"/>
    </row>
    <row r="270" spans="5:5" ht="11.25" customHeight="1" x14ac:dyDescent="0.2">
      <c r="E270" s="127"/>
    </row>
    <row r="271" spans="5:5" ht="11.25" customHeight="1" x14ac:dyDescent="0.2">
      <c r="E271" s="127"/>
    </row>
    <row r="272" spans="5:5" ht="11.25" customHeight="1" x14ac:dyDescent="0.2">
      <c r="E272" s="127"/>
    </row>
    <row r="273" spans="5:5" ht="11.25" customHeight="1" x14ac:dyDescent="0.2">
      <c r="E273" s="127"/>
    </row>
    <row r="274" spans="5:5" ht="11.25" customHeight="1" x14ac:dyDescent="0.2">
      <c r="E274" s="127"/>
    </row>
    <row r="275" spans="5:5" ht="11.25" customHeight="1" x14ac:dyDescent="0.2">
      <c r="E275" s="127"/>
    </row>
    <row r="276" spans="5:5" ht="11.25" customHeight="1" x14ac:dyDescent="0.2">
      <c r="E276" s="127"/>
    </row>
    <row r="277" spans="5:5" ht="11.25" customHeight="1" x14ac:dyDescent="0.2">
      <c r="E277" s="127"/>
    </row>
    <row r="278" spans="5:5" ht="11.25" customHeight="1" x14ac:dyDescent="0.2">
      <c r="E278" s="127"/>
    </row>
    <row r="279" spans="5:5" ht="11.25" customHeight="1" x14ac:dyDescent="0.2">
      <c r="E279" s="127"/>
    </row>
    <row r="280" spans="5:5" ht="11.25" customHeight="1" x14ac:dyDescent="0.2">
      <c r="E280" s="127"/>
    </row>
    <row r="281" spans="5:5" ht="11.25" customHeight="1" x14ac:dyDescent="0.2">
      <c r="E281" s="127"/>
    </row>
    <row r="282" spans="5:5" ht="11.25" customHeight="1" x14ac:dyDescent="0.2">
      <c r="E282" s="127"/>
    </row>
    <row r="283" spans="5:5" ht="11.25" customHeight="1" x14ac:dyDescent="0.2">
      <c r="E283" s="127"/>
    </row>
    <row r="284" spans="5:5" ht="11.25" customHeight="1" x14ac:dyDescent="0.2">
      <c r="E284" s="127"/>
    </row>
    <row r="285" spans="5:5" ht="11.25" customHeight="1" x14ac:dyDescent="0.2">
      <c r="E285" s="127"/>
    </row>
    <row r="286" spans="5:5" ht="11.25" customHeight="1" x14ac:dyDescent="0.2">
      <c r="E286" s="127"/>
    </row>
    <row r="287" spans="5:5" ht="11.25" customHeight="1" x14ac:dyDescent="0.2">
      <c r="E287" s="127"/>
    </row>
    <row r="288" spans="5:5" ht="11.25" customHeight="1" x14ac:dyDescent="0.2">
      <c r="E288" s="127"/>
    </row>
    <row r="289" spans="5:5" ht="11.25" customHeight="1" x14ac:dyDescent="0.2">
      <c r="E289" s="127"/>
    </row>
    <row r="290" spans="5:5" ht="11.25" customHeight="1" x14ac:dyDescent="0.2">
      <c r="E290" s="127"/>
    </row>
    <row r="291" spans="5:5" ht="11.25" customHeight="1" x14ac:dyDescent="0.2">
      <c r="E291" s="127"/>
    </row>
    <row r="292" spans="5:5" ht="11.25" customHeight="1" x14ac:dyDescent="0.2">
      <c r="E292" s="127"/>
    </row>
    <row r="293" spans="5:5" ht="11.25" customHeight="1" x14ac:dyDescent="0.2">
      <c r="E293" s="127"/>
    </row>
    <row r="294" spans="5:5" ht="11.25" customHeight="1" x14ac:dyDescent="0.2">
      <c r="E294" s="127"/>
    </row>
    <row r="295" spans="5:5" ht="11.25" customHeight="1" x14ac:dyDescent="0.2">
      <c r="E295" s="127"/>
    </row>
    <row r="296" spans="5:5" ht="11.25" customHeight="1" x14ac:dyDescent="0.2">
      <c r="E296" s="127"/>
    </row>
    <row r="297" spans="5:5" ht="11.25" customHeight="1" x14ac:dyDescent="0.2">
      <c r="E297" s="127"/>
    </row>
    <row r="298" spans="5:5" ht="11.25" customHeight="1" x14ac:dyDescent="0.2">
      <c r="E298" s="127"/>
    </row>
    <row r="299" spans="5:5" ht="11.25" customHeight="1" x14ac:dyDescent="0.2">
      <c r="E299" s="127"/>
    </row>
    <row r="300" spans="5:5" ht="11.25" customHeight="1" x14ac:dyDescent="0.2">
      <c r="E300" s="127"/>
    </row>
    <row r="301" spans="5:5" ht="11.25" customHeight="1" x14ac:dyDescent="0.2">
      <c r="E301" s="127"/>
    </row>
    <row r="302" spans="5:5" ht="11.25" customHeight="1" x14ac:dyDescent="0.2">
      <c r="E302" s="127"/>
    </row>
    <row r="303" spans="5:5" ht="11.25" customHeight="1" x14ac:dyDescent="0.2">
      <c r="E303" s="127"/>
    </row>
    <row r="304" spans="5:5" ht="11.25" customHeight="1" x14ac:dyDescent="0.2">
      <c r="E304" s="127"/>
    </row>
    <row r="305" spans="5:5" ht="11.25" customHeight="1" x14ac:dyDescent="0.2">
      <c r="E305" s="127"/>
    </row>
    <row r="306" spans="5:5" ht="11.25" customHeight="1" x14ac:dyDescent="0.2">
      <c r="E306" s="127"/>
    </row>
    <row r="307" spans="5:5" ht="11.25" customHeight="1" x14ac:dyDescent="0.2">
      <c r="E307" s="127"/>
    </row>
    <row r="308" spans="5:5" ht="11.25" customHeight="1" x14ac:dyDescent="0.2">
      <c r="E308" s="127"/>
    </row>
    <row r="309" spans="5:5" ht="11.25" customHeight="1" x14ac:dyDescent="0.2">
      <c r="E309" s="127"/>
    </row>
    <row r="310" spans="5:5" ht="11.25" customHeight="1" x14ac:dyDescent="0.2">
      <c r="E310" s="127"/>
    </row>
    <row r="311" spans="5:5" ht="11.25" customHeight="1" x14ac:dyDescent="0.2">
      <c r="E311" s="127"/>
    </row>
    <row r="312" spans="5:5" ht="11.25" customHeight="1" x14ac:dyDescent="0.2">
      <c r="E312" s="127"/>
    </row>
    <row r="313" spans="5:5" ht="11.25" customHeight="1" x14ac:dyDescent="0.2">
      <c r="E313" s="127"/>
    </row>
    <row r="314" spans="5:5" ht="11.25" customHeight="1" x14ac:dyDescent="0.2">
      <c r="E314" s="127"/>
    </row>
    <row r="315" spans="5:5" ht="11.25" customHeight="1" x14ac:dyDescent="0.2">
      <c r="E315" s="127"/>
    </row>
    <row r="316" spans="5:5" ht="11.25" customHeight="1" x14ac:dyDescent="0.2">
      <c r="E316" s="127"/>
    </row>
    <row r="317" spans="5:5" ht="11.25" customHeight="1" x14ac:dyDescent="0.2">
      <c r="E317" s="127"/>
    </row>
    <row r="318" spans="5:5" ht="11.25" customHeight="1" x14ac:dyDescent="0.2">
      <c r="E318" s="127"/>
    </row>
    <row r="319" spans="5:5" ht="11.25" customHeight="1" x14ac:dyDescent="0.2">
      <c r="E319" s="127"/>
    </row>
    <row r="320" spans="5:5" ht="11.25" customHeight="1" x14ac:dyDescent="0.2">
      <c r="E320" s="127"/>
    </row>
    <row r="321" spans="5:5" ht="11.25" customHeight="1" x14ac:dyDescent="0.2">
      <c r="E321" s="127"/>
    </row>
    <row r="322" spans="5:5" ht="11.25" customHeight="1" x14ac:dyDescent="0.2">
      <c r="E322" s="127"/>
    </row>
    <row r="323" spans="5:5" ht="11.25" customHeight="1" x14ac:dyDescent="0.2">
      <c r="E323" s="127"/>
    </row>
    <row r="324" spans="5:5" ht="11.25" customHeight="1" x14ac:dyDescent="0.2">
      <c r="E324" s="127"/>
    </row>
  </sheetData>
  <mergeCells count="13">
    <mergeCell ref="B82:C82"/>
    <mergeCell ref="B17:G17"/>
    <mergeCell ref="H37:I37"/>
    <mergeCell ref="H38:I38"/>
    <mergeCell ref="H39:I39"/>
    <mergeCell ref="H40:I40"/>
    <mergeCell ref="H41:I41"/>
    <mergeCell ref="E15:F15"/>
    <mergeCell ref="E9:F9"/>
    <mergeCell ref="E10:F10"/>
    <mergeCell ref="E11:F11"/>
    <mergeCell ref="E13:F13"/>
    <mergeCell ref="E14:F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253AFE-D0A7-421E-90BC-69F1D4F501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A60AA0-63E2-485F-AF11-D823251F4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C4AAD9-95EE-4A43-9FF3-3C1A08666F12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1030f0af-99cb-42f1-88fc-acec73331192"/>
    <ds:schemaRef ds:uri="c5dbce2d-49dc-4afe-a5b0-d7fb7a901161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Zapallo Italiano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2022-07-01T20:39:23Z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