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2435"/>
  </bookViews>
  <sheets>
    <sheet name="Zapallo camote" sheetId="2" r:id="rId1"/>
  </sheets>
  <definedNames>
    <definedName name="_xlnm.Print_Area" localSheetId="0">'Zapallo camote'!$A$1:$G$103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G61" i="2" l="1"/>
  <c r="D101" i="2" l="1"/>
  <c r="G71" i="2"/>
  <c r="C95" i="2" s="1"/>
  <c r="G59" i="2"/>
  <c r="G38" i="2"/>
  <c r="G39" i="2"/>
  <c r="G65" i="2"/>
  <c r="G63" i="2"/>
  <c r="G60" i="2"/>
  <c r="G57" i="2"/>
  <c r="G56" i="2"/>
  <c r="G55" i="2"/>
  <c r="G54" i="2"/>
  <c r="G52" i="2"/>
  <c r="G47" i="2"/>
  <c r="G46" i="2"/>
  <c r="G45" i="2"/>
  <c r="G4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76" i="2" s="1"/>
  <c r="G48" i="2" l="1"/>
  <c r="G66" i="2"/>
  <c r="C94" i="2" s="1"/>
  <c r="G34" i="2"/>
  <c r="C91" i="2" s="1"/>
  <c r="G40" i="2"/>
  <c r="C92" i="2" s="1"/>
  <c r="C93" i="2"/>
  <c r="G73" i="2" l="1"/>
  <c r="G74" i="2" s="1"/>
  <c r="C96" i="2" s="1"/>
  <c r="C97" i="2" s="1"/>
  <c r="D91" i="2" l="1"/>
  <c r="D92" i="2"/>
  <c r="G75" i="2"/>
  <c r="D95" i="2"/>
  <c r="D93" i="2"/>
  <c r="D94" i="2"/>
  <c r="D96" i="2"/>
  <c r="E102" i="2" l="1"/>
  <c r="C102" i="2"/>
  <c r="G77" i="2"/>
  <c r="D102" i="2"/>
  <c r="D97" i="2"/>
</calcChain>
</file>

<file path=xl/sharedStrings.xml><?xml version="1.0" encoding="utf-8"?>
<sst xmlns="http://schemas.openxmlformats.org/spreadsheetml/2006/main" count="195" uniqueCount="126">
  <si>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</si>
  <si>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</si>
  <si>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</si>
  <si>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</si>
  <si>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</si>
  <si>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</si>
  <si>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</si>
  <si>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</si>
  <si>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</si>
  <si>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</si>
  <si>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</si>
  <si>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</si>
  <si>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</si>
  <si>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</si>
  <si>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</si>
  <si>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</si>
  <si>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</si>
  <si>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</si>
  <si>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</si>
  <si>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</si>
  <si>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</si>
  <si>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</si>
  <si>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</si>
  <si>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</si>
  <si>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</si>
  <si>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</si>
  <si>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</si>
  <si>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</si>
  <si>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</si>
  <si>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</si>
  <si>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</si>
  <si>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</si>
  <si>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</si>
  <si>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</si>
  <si>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</si>
  <si>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</si>
  <si>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</si>
  <si>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</si>
  <si>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</si>
  <si>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</si>
  <si>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</si>
  <si>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</si>
  <si>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</si>
  <si>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</si>
  <si>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</si>
  <si>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</si>
  <si>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</si>
  <si>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</si>
  <si>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</si>
  <si>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</si>
  <si>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</si>
  <si>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</si>
  <si>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</si>
  <si>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</si>
  <si>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</si>
  <si>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</si>
  <si>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</si>
  <si>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</si>
  <si>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Dic-Mar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</si>
  <si>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</si>
  <si>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</si>
  <si>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</si>
  <si>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</si>
  <si>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</si>
  <si>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</si>
  <si>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</si>
  <si>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</si>
  <si>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</si>
  <si>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</si>
  <si>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</si>
  <si>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</si>
  <si>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</si>
  <si>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</si>
  <si>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</si>
  <si>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</si>
  <si>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</si>
  <si>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</si>
  <si>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</si>
  <si>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</si>
  <si>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</si>
  <si>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</si>
  <si>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</si>
  <si>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</si>
  <si>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</si>
  <si>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kg</t>
  </si>
  <si>
    <t>Superfosfato triple</t>
  </si>
  <si>
    <t>Muriato de potasio</t>
  </si>
  <si>
    <t>Nitrato de potasio</t>
  </si>
  <si>
    <t>Karate Zeon</t>
  </si>
  <si>
    <t>Oct-DIc</t>
  </si>
  <si>
    <t>Actara 25 WG</t>
  </si>
  <si>
    <t>Lt</t>
  </si>
  <si>
    <t>RENDIMIENTO (Unidades/ha)</t>
  </si>
  <si>
    <t>PRECIO ESPERADO ($/Unidades)</t>
  </si>
  <si>
    <t>Sept</t>
  </si>
  <si>
    <t>Oct</t>
  </si>
  <si>
    <t>Ago</t>
  </si>
  <si>
    <t>Feb</t>
  </si>
  <si>
    <t>Zapallo Camote</t>
  </si>
  <si>
    <t>Camote</t>
  </si>
  <si>
    <t>O"higgins</t>
  </si>
  <si>
    <t xml:space="preserve">Aporca </t>
  </si>
  <si>
    <t>1</t>
  </si>
  <si>
    <t>Época(Mes)</t>
  </si>
  <si>
    <t>Nov</t>
  </si>
  <si>
    <t>Dic</t>
  </si>
  <si>
    <t>50000</t>
  </si>
  <si>
    <t>JA/JH</t>
  </si>
  <si>
    <t>May.</t>
  </si>
  <si>
    <t>Jul-Agost</t>
  </si>
  <si>
    <t>Aliette 50 wp</t>
  </si>
  <si>
    <t>Polyben 50 wp</t>
  </si>
  <si>
    <t>ESCENARIOS COSTO UNITARIO  ($/unidades) kg</t>
  </si>
  <si>
    <t>Rendimiento  (Unidades/hà) kg</t>
  </si>
  <si>
    <t>Costo unitario ($/ Unidades) kg (*)</t>
  </si>
  <si>
    <t>Vertimec 018 ec</t>
  </si>
  <si>
    <t xml:space="preserve">Aplicación pesticidas </t>
  </si>
  <si>
    <t>Doñihue</t>
  </si>
  <si>
    <t>HELADAS-SEQUIA</t>
  </si>
  <si>
    <t>Azufre ventilado</t>
  </si>
  <si>
    <t xml:space="preserve">Unidad  </t>
  </si>
  <si>
    <t>3. Precio esperado por ventas corresponde a precio en feria mayorista Baquedano y feria Lo Valledor.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</si>
  <si>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</si>
  <si>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7. Precio maximo$400, minimo $350,  Precio ponderado $388; a diciembre 2021 (Odepa, 2022).-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</si>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</sst>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10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18" fillId="0" borderId="18"/>
    <xf numFmtId="9" fontId="21" fillId="0" borderId="18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3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3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3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3" fillId="8" borderId="37" xfId="0" applyFont="1" applyFill="1" applyBorder="1" applyAlignment="1"/>
    <xf numFmtId="0" fontId="13" fillId="2" borderId="18" xfId="0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vertical="center"/>
    </xf>
    <xf numFmtId="49" fontId="12" fillId="7" borderId="38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166" fontId="4" fillId="2" borderId="5" xfId="0" applyNumberFormat="1" applyFont="1" applyFill="1" applyBorder="1" applyAlignment="1">
      <alignment horizontal="right" wrapText="1"/>
    </xf>
    <xf numFmtId="49" fontId="4" fillId="2" borderId="40" xfId="0" applyNumberFormat="1" applyFont="1" applyFill="1" applyBorder="1" applyAlignment="1">
      <alignment horizontal="center"/>
    </xf>
    <xf numFmtId="49" fontId="1" fillId="3" borderId="41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/>
    </xf>
    <xf numFmtId="3" fontId="4" fillId="2" borderId="4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1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5" fillId="2" borderId="18" xfId="0" applyNumberFormat="1" applyFont="1" applyFill="1" applyBorder="1" applyAlignment="1">
      <alignment horizontal="right" vertical="center"/>
    </xf>
    <xf numFmtId="0" fontId="13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/>
    </xf>
    <xf numFmtId="49" fontId="1" fillId="3" borderId="41" xfId="0" applyNumberFormat="1" applyFont="1" applyFill="1" applyBorder="1" applyAlignment="1">
      <alignment horizontal="center" vertical="center"/>
    </xf>
    <xf numFmtId="0" fontId="17" fillId="2" borderId="40" xfId="0" applyFont="1" applyFill="1" applyBorder="1" applyAlignment="1"/>
    <xf numFmtId="0" fontId="17" fillId="2" borderId="40" xfId="0" applyFont="1" applyFill="1" applyBorder="1" applyAlignment="1">
      <alignment horizont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center"/>
    </xf>
    <xf numFmtId="3" fontId="2" fillId="2" borderId="43" xfId="0" applyNumberFormat="1" applyFont="1" applyFill="1" applyBorder="1" applyAlignment="1"/>
    <xf numFmtId="3" fontId="2" fillId="2" borderId="43" xfId="0" applyNumberFormat="1" applyFont="1" applyFill="1" applyBorder="1" applyAlignment="1">
      <alignment horizontal="right"/>
    </xf>
    <xf numFmtId="49" fontId="8" fillId="3" borderId="40" xfId="0" applyNumberFormat="1" applyFont="1" applyFill="1" applyBorder="1" applyAlignment="1">
      <alignment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39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8" fillId="3" borderId="40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3" fillId="7" borderId="29" xfId="0" applyNumberFormat="1" applyFont="1" applyFill="1" applyBorder="1" applyAlignment="1">
      <alignment horizontal="center"/>
    </xf>
    <xf numFmtId="17" fontId="19" fillId="0" borderId="47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/>
    </xf>
    <xf numFmtId="49" fontId="20" fillId="2" borderId="40" xfId="0" applyNumberFormat="1" applyFont="1" applyFill="1" applyBorder="1" applyAlignment="1">
      <alignment horizontal="left" vertical="center" wrapText="1"/>
    </xf>
    <xf numFmtId="49" fontId="20" fillId="2" borderId="40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3" fillId="3" borderId="48" xfId="0" applyNumberFormat="1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vertical="center"/>
    </xf>
    <xf numFmtId="0" fontId="22" fillId="0" borderId="0" xfId="0" applyNumberFormat="1" applyFont="1" applyAlignment="1"/>
    <xf numFmtId="49" fontId="8" fillId="3" borderId="4" xfId="0" applyNumberFormat="1" applyFont="1" applyFill="1" applyBorder="1" applyAlignment="1">
      <alignment vertical="center" wrapText="1"/>
    </xf>
    <xf numFmtId="49" fontId="23" fillId="5" borderId="11" xfId="0" applyNumberFormat="1" applyFont="1" applyFill="1" applyBorder="1" applyAlignment="1">
      <alignment vertical="center"/>
    </xf>
    <xf numFmtId="49" fontId="23" fillId="5" borderId="13" xfId="0" applyNumberFormat="1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wrapText="1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2" borderId="40" xfId="0" applyNumberFormat="1" applyFont="1" applyFill="1" applyBorder="1" applyAlignment="1">
      <alignment horizontal="center" wrapText="1"/>
    </xf>
    <xf numFmtId="49" fontId="4" fillId="2" borderId="40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right" wrapText="1"/>
    </xf>
    <xf numFmtId="3" fontId="4" fillId="2" borderId="40" xfId="0" applyNumberFormat="1" applyFont="1" applyFill="1" applyBorder="1" applyAlignment="1">
      <alignment horizontal="right" wrapText="1"/>
    </xf>
    <xf numFmtId="49" fontId="4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49" fontId="20" fillId="2" borderId="18" xfId="0" applyNumberFormat="1" applyFont="1" applyFill="1" applyBorder="1" applyAlignment="1">
      <alignment vertical="center"/>
    </xf>
    <xf numFmtId="164" fontId="25" fillId="5" borderId="23" xfId="0" applyNumberFormat="1" applyFont="1" applyFill="1" applyBorder="1" applyAlignment="1">
      <alignment vertical="center"/>
    </xf>
    <xf numFmtId="164" fontId="25" fillId="3" borderId="25" xfId="0" applyNumberFormat="1" applyFont="1" applyFill="1" applyBorder="1" applyAlignment="1">
      <alignment vertical="center"/>
    </xf>
    <xf numFmtId="164" fontId="25" fillId="5" borderId="25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6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16" fillId="8" borderId="44" xfId="0" applyNumberFormat="1" applyFont="1" applyFill="1" applyBorder="1" applyAlignment="1">
      <alignment horizontal="center" vertical="center"/>
    </xf>
    <xf numFmtId="49" fontId="16" fillId="8" borderId="45" xfId="0" applyNumberFormat="1" applyFont="1" applyFill="1" applyBorder="1" applyAlignment="1">
      <alignment horizontal="center" vertical="center"/>
    </xf>
    <xf numFmtId="49" fontId="16" fillId="8" borderId="46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7</xdr:col>
      <xdr:colOff>26894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U103"/>
  <sheetViews>
    <sheetView showGridLines="0" tabSelected="1" zoomScale="136" zoomScaleNormal="136" workbookViewId="0">
      <selection activeCell="C15" sqref="C15"/>
    </sheetView>
  </sheetViews>
  <sheetFormatPr baseColWidth="10" defaultColWidth="10.85546875" defaultRowHeight="11.25" customHeight="1" x14ac:dyDescent="0.25"/>
  <cols>
    <col min="1" max="1" width="4.710937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89" customWidth="1"/>
    <col min="8" max="255" width="10.85546875" style="1" customWidth="1"/>
  </cols>
  <sheetData>
    <row r="1" spans="2:7" ht="15" customHeight="1" x14ac:dyDescent="0.25">
      <c r="B1" s="2"/>
      <c r="C1" s="2"/>
      <c r="D1" s="2"/>
      <c r="E1" s="2"/>
      <c r="F1" s="2"/>
      <c r="G1" s="75"/>
    </row>
    <row r="2" spans="2:7" ht="15" customHeight="1" x14ac:dyDescent="0.25">
      <c r="B2" s="2"/>
      <c r="C2" s="2"/>
      <c r="D2" s="2"/>
      <c r="E2" s="2"/>
      <c r="F2" s="2"/>
      <c r="G2" s="75"/>
    </row>
    <row r="3" spans="2:7" ht="15" customHeight="1" x14ac:dyDescent="0.25">
      <c r="B3" s="2"/>
      <c r="C3" s="2"/>
      <c r="D3" s="2"/>
      <c r="E3" s="2"/>
      <c r="F3" s="2"/>
      <c r="G3" s="75"/>
    </row>
    <row r="4" spans="2:7" ht="15" customHeight="1" x14ac:dyDescent="0.25">
      <c r="B4" s="2"/>
      <c r="C4" s="2"/>
      <c r="D4" s="2"/>
      <c r="E4" s="2"/>
      <c r="F4" s="2"/>
      <c r="G4" s="75"/>
    </row>
    <row r="5" spans="2:7" ht="15" customHeight="1" x14ac:dyDescent="0.25">
      <c r="B5" s="2"/>
      <c r="C5" s="2"/>
      <c r="D5" s="2"/>
      <c r="E5" s="2"/>
      <c r="F5" s="2"/>
      <c r="G5" s="75"/>
    </row>
    <row r="6" spans="2:7" ht="15" customHeight="1" x14ac:dyDescent="0.25">
      <c r="B6" s="2"/>
      <c r="C6" s="2"/>
      <c r="D6" s="2"/>
      <c r="E6" s="2"/>
      <c r="F6" s="2"/>
      <c r="G6" s="75"/>
    </row>
    <row r="7" spans="2:7" ht="15" customHeight="1" x14ac:dyDescent="0.25">
      <c r="B7" s="2"/>
      <c r="C7" s="2"/>
      <c r="D7" s="2"/>
      <c r="E7" s="2"/>
      <c r="F7" s="2"/>
      <c r="G7" s="75"/>
    </row>
    <row r="8" spans="2:7" ht="15" customHeight="1" x14ac:dyDescent="0.25">
      <c r="B8" s="3"/>
      <c r="C8" s="4"/>
      <c r="D8" s="2"/>
      <c r="E8" s="4"/>
      <c r="F8" s="4"/>
      <c r="G8" s="76"/>
    </row>
    <row r="9" spans="2:7" ht="12.75" customHeight="1" x14ac:dyDescent="0.25">
      <c r="B9" s="121" t="s">
        <v>0</v>
      </c>
      <c r="C9" s="90" t="s">
        <v>98</v>
      </c>
      <c r="D9" s="5"/>
      <c r="E9" s="144" t="s">
        <v>92</v>
      </c>
      <c r="F9" s="145"/>
      <c r="G9" s="112">
        <v>25000</v>
      </c>
    </row>
    <row r="10" spans="2:7" ht="12.75" customHeight="1" x14ac:dyDescent="0.25">
      <c r="B10" s="6" t="s">
        <v>1</v>
      </c>
      <c r="C10" s="90" t="s">
        <v>99</v>
      </c>
      <c r="D10" s="7"/>
      <c r="E10" s="146" t="s">
        <v>2</v>
      </c>
      <c r="F10" s="147"/>
      <c r="G10" s="8" t="s">
        <v>58</v>
      </c>
    </row>
    <row r="11" spans="2:7" ht="12.75" customHeight="1" x14ac:dyDescent="0.25">
      <c r="B11" s="6" t="s">
        <v>3</v>
      </c>
      <c r="C11" s="8" t="s">
        <v>56</v>
      </c>
      <c r="D11" s="7"/>
      <c r="E11" s="146" t="s">
        <v>93</v>
      </c>
      <c r="F11" s="147"/>
      <c r="G11" s="77">
        <v>388</v>
      </c>
    </row>
    <row r="12" spans="2:7" ht="12.75" customHeight="1" x14ac:dyDescent="0.25">
      <c r="B12" s="6" t="s">
        <v>4</v>
      </c>
      <c r="C12" s="9" t="s">
        <v>100</v>
      </c>
      <c r="D12" s="7"/>
      <c r="E12" s="115" t="s">
        <v>5</v>
      </c>
      <c r="F12" s="116"/>
      <c r="G12" s="70">
        <f>G9*G11</f>
        <v>9700000</v>
      </c>
    </row>
    <row r="13" spans="2:7" ht="12.75" customHeight="1" x14ac:dyDescent="0.25">
      <c r="B13" s="6" t="s">
        <v>6</v>
      </c>
      <c r="C13" s="8" t="s">
        <v>117</v>
      </c>
      <c r="D13" s="7"/>
      <c r="E13" s="146" t="s">
        <v>7</v>
      </c>
      <c r="F13" s="147"/>
      <c r="G13" s="8" t="s">
        <v>57</v>
      </c>
    </row>
    <row r="14" spans="2:7" ht="12.75" customHeight="1" x14ac:dyDescent="0.25">
      <c r="B14" s="6" t="s">
        <v>8</v>
      </c>
      <c r="C14" s="8" t="s">
        <v>125</v>
      </c>
      <c r="D14" s="7"/>
      <c r="E14" s="146" t="s">
        <v>9</v>
      </c>
      <c r="F14" s="147"/>
      <c r="G14" s="8" t="s">
        <v>58</v>
      </c>
    </row>
    <row r="15" spans="2:7" ht="12.75" customHeight="1" x14ac:dyDescent="0.25">
      <c r="B15" s="6" t="s">
        <v>10</v>
      </c>
      <c r="C15" s="111" t="s">
        <v>124</v>
      </c>
      <c r="D15" s="7"/>
      <c r="E15" s="148" t="s">
        <v>11</v>
      </c>
      <c r="F15" s="149"/>
      <c r="G15" s="9" t="s">
        <v>118</v>
      </c>
    </row>
    <row r="16" spans="2:7" ht="12" customHeight="1" x14ac:dyDescent="0.25">
      <c r="B16" s="10"/>
      <c r="C16" s="11"/>
      <c r="D16" s="12"/>
      <c r="E16" s="13"/>
      <c r="F16" s="13"/>
      <c r="G16" s="78"/>
    </row>
    <row r="17" spans="2:7" ht="12" customHeight="1" x14ac:dyDescent="0.25">
      <c r="B17" s="137" t="s">
        <v>12</v>
      </c>
      <c r="C17" s="138"/>
      <c r="D17" s="138"/>
      <c r="E17" s="138"/>
      <c r="F17" s="138"/>
      <c r="G17" s="138"/>
    </row>
    <row r="18" spans="2:7" ht="12" customHeight="1" x14ac:dyDescent="0.25">
      <c r="B18" s="14"/>
      <c r="C18" s="15"/>
      <c r="D18" s="15"/>
      <c r="E18" s="15"/>
      <c r="F18" s="16"/>
      <c r="G18" s="79"/>
    </row>
    <row r="19" spans="2:7" ht="12" customHeight="1" x14ac:dyDescent="0.25">
      <c r="B19" s="122" t="s">
        <v>13</v>
      </c>
      <c r="C19" s="17"/>
      <c r="D19" s="18"/>
      <c r="E19" s="18"/>
      <c r="F19" s="18"/>
      <c r="G19" s="80"/>
    </row>
    <row r="20" spans="2:7" ht="24" customHeight="1" x14ac:dyDescent="0.25"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2:7" ht="12.75" customHeight="1" x14ac:dyDescent="0.25">
      <c r="B21" s="124" t="s">
        <v>66</v>
      </c>
      <c r="C21" s="125" t="s">
        <v>20</v>
      </c>
      <c r="D21" s="126">
        <v>1</v>
      </c>
      <c r="E21" s="127" t="s">
        <v>96</v>
      </c>
      <c r="F21" s="128">
        <v>25000</v>
      </c>
      <c r="G21" s="129">
        <f>D21*F21</f>
        <v>25000</v>
      </c>
    </row>
    <row r="22" spans="2:7" ht="12.75" customHeight="1" x14ac:dyDescent="0.25">
      <c r="B22" s="124" t="s">
        <v>67</v>
      </c>
      <c r="C22" s="125" t="s">
        <v>20</v>
      </c>
      <c r="D22" s="126">
        <v>2</v>
      </c>
      <c r="E22" s="127" t="s">
        <v>94</v>
      </c>
      <c r="F22" s="128">
        <v>25000</v>
      </c>
      <c r="G22" s="129">
        <f t="shared" ref="G22:G33" si="0">D22*F22</f>
        <v>50000</v>
      </c>
    </row>
    <row r="23" spans="2:7" ht="12.75" customHeight="1" x14ac:dyDescent="0.25">
      <c r="B23" s="124" t="s">
        <v>68</v>
      </c>
      <c r="C23" s="125" t="s">
        <v>20</v>
      </c>
      <c r="D23" s="126">
        <v>8.5</v>
      </c>
      <c r="E23" s="127" t="s">
        <v>109</v>
      </c>
      <c r="F23" s="128">
        <v>25000</v>
      </c>
      <c r="G23" s="129">
        <f t="shared" si="0"/>
        <v>212500</v>
      </c>
    </row>
    <row r="24" spans="2:7" ht="12.75" customHeight="1" x14ac:dyDescent="0.25">
      <c r="B24" s="124" t="s">
        <v>69</v>
      </c>
      <c r="C24" s="125" t="s">
        <v>20</v>
      </c>
      <c r="D24" s="126">
        <v>4</v>
      </c>
      <c r="E24" s="127" t="s">
        <v>70</v>
      </c>
      <c r="F24" s="128">
        <v>25000</v>
      </c>
      <c r="G24" s="129">
        <f t="shared" si="0"/>
        <v>100000</v>
      </c>
    </row>
    <row r="25" spans="2:7" ht="12.75" customHeight="1" x14ac:dyDescent="0.25">
      <c r="B25" s="124" t="s">
        <v>71</v>
      </c>
      <c r="C25" s="125" t="s">
        <v>20</v>
      </c>
      <c r="D25" s="126">
        <v>1</v>
      </c>
      <c r="E25" s="127" t="s">
        <v>94</v>
      </c>
      <c r="F25" s="128">
        <v>25000</v>
      </c>
      <c r="G25" s="129">
        <f t="shared" si="0"/>
        <v>25000</v>
      </c>
    </row>
    <row r="26" spans="2:7" ht="12.75" customHeight="1" x14ac:dyDescent="0.25">
      <c r="B26" s="124" t="s">
        <v>72</v>
      </c>
      <c r="C26" s="125" t="s">
        <v>20</v>
      </c>
      <c r="D26" s="126">
        <v>4</v>
      </c>
      <c r="E26" s="127" t="s">
        <v>94</v>
      </c>
      <c r="F26" s="128">
        <v>25000</v>
      </c>
      <c r="G26" s="129">
        <f t="shared" si="0"/>
        <v>100000</v>
      </c>
    </row>
    <row r="27" spans="2:7" ht="12.75" customHeight="1" x14ac:dyDescent="0.25">
      <c r="B27" s="124" t="s">
        <v>73</v>
      </c>
      <c r="C27" s="125" t="s">
        <v>20</v>
      </c>
      <c r="D27" s="126">
        <v>1</v>
      </c>
      <c r="E27" s="127" t="s">
        <v>95</v>
      </c>
      <c r="F27" s="128">
        <v>25000</v>
      </c>
      <c r="G27" s="129">
        <f t="shared" si="0"/>
        <v>25000</v>
      </c>
    </row>
    <row r="28" spans="2:7" ht="12.75" customHeight="1" x14ac:dyDescent="0.25">
      <c r="B28" s="124" t="s">
        <v>69</v>
      </c>
      <c r="C28" s="125" t="s">
        <v>20</v>
      </c>
      <c r="D28" s="126">
        <v>4</v>
      </c>
      <c r="E28" s="127" t="s">
        <v>74</v>
      </c>
      <c r="F28" s="128">
        <v>25000</v>
      </c>
      <c r="G28" s="129">
        <f t="shared" si="0"/>
        <v>100000</v>
      </c>
    </row>
    <row r="29" spans="2:7" ht="12.75" customHeight="1" x14ac:dyDescent="0.25">
      <c r="B29" s="124" t="s">
        <v>72</v>
      </c>
      <c r="C29" s="125" t="s">
        <v>20</v>
      </c>
      <c r="D29" s="126">
        <v>2</v>
      </c>
      <c r="E29" s="127" t="s">
        <v>74</v>
      </c>
      <c r="F29" s="128">
        <v>25000</v>
      </c>
      <c r="G29" s="129">
        <f t="shared" si="0"/>
        <v>50000</v>
      </c>
    </row>
    <row r="30" spans="2:7" ht="12.75" customHeight="1" x14ac:dyDescent="0.25">
      <c r="B30" s="124" t="s">
        <v>116</v>
      </c>
      <c r="C30" s="125" t="s">
        <v>20</v>
      </c>
      <c r="D30" s="126">
        <v>5</v>
      </c>
      <c r="E30" s="127" t="s">
        <v>75</v>
      </c>
      <c r="F30" s="128">
        <v>25000</v>
      </c>
      <c r="G30" s="129">
        <f t="shared" si="0"/>
        <v>125000</v>
      </c>
    </row>
    <row r="31" spans="2:7" ht="15" x14ac:dyDescent="0.25">
      <c r="B31" s="124" t="s">
        <v>76</v>
      </c>
      <c r="C31" s="125" t="s">
        <v>20</v>
      </c>
      <c r="D31" s="126">
        <v>3</v>
      </c>
      <c r="E31" s="127" t="s">
        <v>97</v>
      </c>
      <c r="F31" s="128">
        <v>25000</v>
      </c>
      <c r="G31" s="129">
        <f t="shared" si="0"/>
        <v>75000</v>
      </c>
    </row>
    <row r="32" spans="2:7" ht="12.75" customHeight="1" x14ac:dyDescent="0.25">
      <c r="B32" s="124" t="s">
        <v>77</v>
      </c>
      <c r="C32" s="125" t="s">
        <v>20</v>
      </c>
      <c r="D32" s="126">
        <v>40</v>
      </c>
      <c r="E32" s="127" t="s">
        <v>78</v>
      </c>
      <c r="F32" s="128">
        <v>25000</v>
      </c>
      <c r="G32" s="129">
        <f t="shared" si="0"/>
        <v>1000000</v>
      </c>
    </row>
    <row r="33" spans="2:7" ht="12.75" customHeight="1" x14ac:dyDescent="0.25">
      <c r="B33" s="124" t="s">
        <v>79</v>
      </c>
      <c r="C33" s="125" t="s">
        <v>20</v>
      </c>
      <c r="D33" s="126">
        <v>10</v>
      </c>
      <c r="E33" s="127" t="s">
        <v>78</v>
      </c>
      <c r="F33" s="128">
        <v>25000</v>
      </c>
      <c r="G33" s="129">
        <f t="shared" si="0"/>
        <v>250000</v>
      </c>
    </row>
    <row r="34" spans="2:7" ht="12.75" customHeight="1" x14ac:dyDescent="0.25">
      <c r="B34" s="20" t="s">
        <v>21</v>
      </c>
      <c r="C34" s="21"/>
      <c r="D34" s="21"/>
      <c r="E34" s="21"/>
      <c r="F34" s="22"/>
      <c r="G34" s="105">
        <f>G21+G22+G23+G24+G25+G26+G27+G28+G29+G30+G31+G32+G33</f>
        <v>2137500</v>
      </c>
    </row>
    <row r="35" spans="2:7" ht="12" customHeight="1" x14ac:dyDescent="0.25">
      <c r="B35" s="14"/>
      <c r="C35" s="16"/>
      <c r="D35" s="16"/>
      <c r="E35" s="16"/>
      <c r="F35" s="23"/>
      <c r="G35" s="81"/>
    </row>
    <row r="36" spans="2:7" ht="12" customHeight="1" x14ac:dyDescent="0.25">
      <c r="B36" s="123" t="s">
        <v>22</v>
      </c>
      <c r="C36" s="24"/>
      <c r="D36" s="25"/>
      <c r="E36" s="25"/>
      <c r="F36" s="26"/>
      <c r="G36" s="82"/>
    </row>
    <row r="37" spans="2:7" s="1" customFormat="1" ht="24" customHeight="1" x14ac:dyDescent="0.25">
      <c r="B37" s="92" t="s">
        <v>14</v>
      </c>
      <c r="C37" s="72" t="s">
        <v>15</v>
      </c>
      <c r="D37" s="72" t="s">
        <v>16</v>
      </c>
      <c r="E37" s="92" t="s">
        <v>103</v>
      </c>
      <c r="F37" s="72" t="s">
        <v>18</v>
      </c>
      <c r="G37" s="27" t="s">
        <v>19</v>
      </c>
    </row>
    <row r="38" spans="2:7" s="120" customFormat="1" ht="12.75" x14ac:dyDescent="0.25">
      <c r="B38" s="124" t="s">
        <v>101</v>
      </c>
      <c r="C38" s="125" t="s">
        <v>107</v>
      </c>
      <c r="D38" s="126" t="s">
        <v>102</v>
      </c>
      <c r="E38" s="127" t="s">
        <v>104</v>
      </c>
      <c r="F38" s="128" t="s">
        <v>106</v>
      </c>
      <c r="G38" s="129">
        <f>D38*F38</f>
        <v>50000</v>
      </c>
    </row>
    <row r="39" spans="2:7" s="120" customFormat="1" ht="12.75" x14ac:dyDescent="0.25">
      <c r="B39" s="124" t="s">
        <v>101</v>
      </c>
      <c r="C39" s="125" t="s">
        <v>107</v>
      </c>
      <c r="D39" s="126" t="s">
        <v>102</v>
      </c>
      <c r="E39" s="127" t="s">
        <v>105</v>
      </c>
      <c r="F39" s="128" t="s">
        <v>106</v>
      </c>
      <c r="G39" s="129">
        <f>D39*F39</f>
        <v>50000</v>
      </c>
    </row>
    <row r="40" spans="2:7" s="1" customFormat="1" ht="12" customHeight="1" x14ac:dyDescent="0.25">
      <c r="B40" s="117" t="s">
        <v>23</v>
      </c>
      <c r="C40" s="118"/>
      <c r="D40" s="118"/>
      <c r="E40" s="118"/>
      <c r="F40" s="119"/>
      <c r="G40" s="106">
        <f>+G39+G38</f>
        <v>100000</v>
      </c>
    </row>
    <row r="41" spans="2:7" s="1" customFormat="1" ht="12" customHeight="1" x14ac:dyDescent="0.25">
      <c r="B41" s="28"/>
      <c r="C41" s="29"/>
      <c r="D41" s="29"/>
      <c r="E41" s="29"/>
      <c r="F41" s="30"/>
      <c r="G41" s="83"/>
    </row>
    <row r="42" spans="2:7" s="1" customFormat="1" ht="12" customHeight="1" x14ac:dyDescent="0.25">
      <c r="B42" s="123" t="s">
        <v>24</v>
      </c>
      <c r="C42" s="24"/>
      <c r="D42" s="25"/>
      <c r="E42" s="25"/>
      <c r="F42" s="26"/>
      <c r="G42" s="82"/>
    </row>
    <row r="43" spans="2:7" s="1" customFormat="1" ht="24" customHeight="1" x14ac:dyDescent="0.25">
      <c r="B43" s="31" t="s">
        <v>14</v>
      </c>
      <c r="C43" s="31" t="s">
        <v>15</v>
      </c>
      <c r="D43" s="31" t="s">
        <v>16</v>
      </c>
      <c r="E43" s="31" t="s">
        <v>17</v>
      </c>
      <c r="F43" s="32" t="s">
        <v>18</v>
      </c>
      <c r="G43" s="31" t="s">
        <v>19</v>
      </c>
    </row>
    <row r="44" spans="2:7" s="1" customFormat="1" ht="12.75" customHeight="1" x14ac:dyDescent="0.25">
      <c r="B44" s="124" t="s">
        <v>80</v>
      </c>
      <c r="C44" s="125" t="s">
        <v>25</v>
      </c>
      <c r="D44" s="126">
        <v>0.3</v>
      </c>
      <c r="E44" s="127" t="s">
        <v>108</v>
      </c>
      <c r="F44" s="128">
        <v>300000</v>
      </c>
      <c r="G44" s="129">
        <f>D44*F44</f>
        <v>90000</v>
      </c>
    </row>
    <row r="45" spans="2:7" s="1" customFormat="1" ht="12.75" customHeight="1" x14ac:dyDescent="0.25">
      <c r="B45" s="124" t="s">
        <v>81</v>
      </c>
      <c r="C45" s="125" t="s">
        <v>25</v>
      </c>
      <c r="D45" s="126">
        <v>0.2</v>
      </c>
      <c r="E45" s="127" t="s">
        <v>108</v>
      </c>
      <c r="F45" s="128">
        <v>250000</v>
      </c>
      <c r="G45" s="129">
        <f t="shared" ref="G45:G47" si="1">D45*F45</f>
        <v>50000</v>
      </c>
    </row>
    <row r="46" spans="2:7" s="1" customFormat="1" ht="12.75" customHeight="1" x14ac:dyDescent="0.25">
      <c r="B46" s="124" t="s">
        <v>82</v>
      </c>
      <c r="C46" s="125" t="s">
        <v>25</v>
      </c>
      <c r="D46" s="126">
        <v>0.2</v>
      </c>
      <c r="E46" s="127" t="s">
        <v>95</v>
      </c>
      <c r="F46" s="128">
        <v>175000</v>
      </c>
      <c r="G46" s="129">
        <f t="shared" si="1"/>
        <v>35000</v>
      </c>
    </row>
    <row r="47" spans="2:7" s="1" customFormat="1" ht="12.75" customHeight="1" x14ac:dyDescent="0.25">
      <c r="B47" s="124" t="s">
        <v>60</v>
      </c>
      <c r="C47" s="125" t="s">
        <v>25</v>
      </c>
      <c r="D47" s="126">
        <v>0.2</v>
      </c>
      <c r="E47" s="127" t="s">
        <v>94</v>
      </c>
      <c r="F47" s="128">
        <v>125000</v>
      </c>
      <c r="G47" s="129">
        <f t="shared" si="1"/>
        <v>25000</v>
      </c>
    </row>
    <row r="48" spans="2:7" s="1" customFormat="1" ht="12.75" customHeight="1" x14ac:dyDescent="0.25">
      <c r="B48" s="33" t="s">
        <v>26</v>
      </c>
      <c r="C48" s="34"/>
      <c r="D48" s="34"/>
      <c r="E48" s="34"/>
      <c r="F48" s="34"/>
      <c r="G48" s="106">
        <f>SUM(G44:G47)</f>
        <v>200000</v>
      </c>
    </row>
    <row r="49" spans="2:11" s="1" customFormat="1" ht="12" customHeight="1" x14ac:dyDescent="0.25">
      <c r="B49" s="28"/>
      <c r="C49" s="29"/>
      <c r="D49" s="29"/>
      <c r="E49" s="29"/>
      <c r="F49" s="30"/>
      <c r="G49" s="83"/>
    </row>
    <row r="50" spans="2:11" s="1" customFormat="1" ht="12" customHeight="1" x14ac:dyDescent="0.25">
      <c r="B50" s="123" t="s">
        <v>27</v>
      </c>
      <c r="C50" s="24"/>
      <c r="D50" s="25"/>
      <c r="E50" s="25"/>
      <c r="F50" s="26"/>
      <c r="G50" s="82"/>
    </row>
    <row r="51" spans="2:11" s="1" customFormat="1" ht="24" customHeight="1" x14ac:dyDescent="0.25">
      <c r="B51" s="72" t="s">
        <v>28</v>
      </c>
      <c r="C51" s="72" t="s">
        <v>29</v>
      </c>
      <c r="D51" s="72" t="s">
        <v>30</v>
      </c>
      <c r="E51" s="72" t="s">
        <v>17</v>
      </c>
      <c r="F51" s="72" t="s">
        <v>18</v>
      </c>
      <c r="G51" s="84" t="s">
        <v>19</v>
      </c>
      <c r="K51" s="69"/>
    </row>
    <row r="52" spans="2:11" s="1" customFormat="1" ht="12.75" customHeight="1" x14ac:dyDescent="0.25">
      <c r="B52" s="113" t="s">
        <v>83</v>
      </c>
      <c r="C52" s="125" t="s">
        <v>120</v>
      </c>
      <c r="D52" s="126">
        <v>1300</v>
      </c>
      <c r="E52" s="127" t="s">
        <v>109</v>
      </c>
      <c r="F52" s="128">
        <v>120</v>
      </c>
      <c r="G52" s="129">
        <f>D52*F52</f>
        <v>156000</v>
      </c>
      <c r="K52" s="69"/>
    </row>
    <row r="53" spans="2:11" s="1" customFormat="1" ht="12.75" customHeight="1" x14ac:dyDescent="0.25">
      <c r="B53" s="114" t="s">
        <v>62</v>
      </c>
      <c r="C53" s="71"/>
      <c r="D53" s="73"/>
      <c r="E53" s="71"/>
      <c r="F53" s="74"/>
      <c r="G53" s="74" t="s">
        <v>61</v>
      </c>
    </row>
    <row r="54" spans="2:11" s="1" customFormat="1" ht="12.75" customHeight="1" x14ac:dyDescent="0.25">
      <c r="B54" s="124" t="s">
        <v>63</v>
      </c>
      <c r="C54" s="125" t="s">
        <v>84</v>
      </c>
      <c r="D54" s="126">
        <v>300</v>
      </c>
      <c r="E54" s="127" t="s">
        <v>94</v>
      </c>
      <c r="F54" s="128">
        <v>1398</v>
      </c>
      <c r="G54" s="129">
        <f t="shared" ref="G54:G65" si="2">D54*F54</f>
        <v>419400</v>
      </c>
    </row>
    <row r="55" spans="2:11" s="1" customFormat="1" ht="12.75" customHeight="1" x14ac:dyDescent="0.25">
      <c r="B55" s="124" t="s">
        <v>85</v>
      </c>
      <c r="C55" s="125" t="s">
        <v>84</v>
      </c>
      <c r="D55" s="126">
        <v>200</v>
      </c>
      <c r="E55" s="127" t="s">
        <v>94</v>
      </c>
      <c r="F55" s="128">
        <v>1446</v>
      </c>
      <c r="G55" s="129">
        <f t="shared" si="2"/>
        <v>289200</v>
      </c>
    </row>
    <row r="56" spans="2:11" s="1" customFormat="1" ht="12.75" customHeight="1" x14ac:dyDescent="0.25">
      <c r="B56" s="124" t="s">
        <v>86</v>
      </c>
      <c r="C56" s="125" t="s">
        <v>84</v>
      </c>
      <c r="D56" s="126">
        <v>100</v>
      </c>
      <c r="E56" s="127" t="s">
        <v>94</v>
      </c>
      <c r="F56" s="128">
        <v>1220</v>
      </c>
      <c r="G56" s="129">
        <f t="shared" si="2"/>
        <v>122000</v>
      </c>
    </row>
    <row r="57" spans="2:11" s="1" customFormat="1" ht="12.75" customHeight="1" x14ac:dyDescent="0.25">
      <c r="B57" s="124" t="s">
        <v>87</v>
      </c>
      <c r="C57" s="125" t="s">
        <v>84</v>
      </c>
      <c r="D57" s="126">
        <v>350</v>
      </c>
      <c r="E57" s="127" t="s">
        <v>94</v>
      </c>
      <c r="F57" s="128">
        <v>1945</v>
      </c>
      <c r="G57" s="129">
        <f t="shared" si="2"/>
        <v>680750</v>
      </c>
    </row>
    <row r="58" spans="2:11" s="1" customFormat="1" ht="12.75" customHeight="1" x14ac:dyDescent="0.25">
      <c r="B58" s="114" t="s">
        <v>64</v>
      </c>
      <c r="C58" s="71"/>
      <c r="D58" s="73"/>
      <c r="E58" s="71"/>
      <c r="F58" s="74"/>
      <c r="G58" s="74" t="s">
        <v>61</v>
      </c>
    </row>
    <row r="59" spans="2:11" s="1" customFormat="1" ht="12.75" customHeight="1" x14ac:dyDescent="0.25">
      <c r="B59" s="124" t="s">
        <v>119</v>
      </c>
      <c r="C59" s="125" t="s">
        <v>84</v>
      </c>
      <c r="D59" s="126">
        <v>20</v>
      </c>
      <c r="E59" s="127" t="s">
        <v>59</v>
      </c>
      <c r="F59" s="128">
        <v>1000</v>
      </c>
      <c r="G59" s="129">
        <f>D59*F59</f>
        <v>20000</v>
      </c>
    </row>
    <row r="60" spans="2:11" s="1" customFormat="1" ht="12.75" customHeight="1" x14ac:dyDescent="0.25">
      <c r="B60" s="124" t="s">
        <v>110</v>
      </c>
      <c r="C60" s="125" t="s">
        <v>84</v>
      </c>
      <c r="D60" s="126">
        <v>3</v>
      </c>
      <c r="E60" s="127" t="s">
        <v>59</v>
      </c>
      <c r="F60" s="128">
        <v>59560</v>
      </c>
      <c r="G60" s="129">
        <f t="shared" si="2"/>
        <v>178680</v>
      </c>
    </row>
    <row r="61" spans="2:11" s="1" customFormat="1" ht="12.75" customHeight="1" x14ac:dyDescent="0.25">
      <c r="B61" s="124" t="s">
        <v>111</v>
      </c>
      <c r="C61" s="125" t="s">
        <v>84</v>
      </c>
      <c r="D61" s="126">
        <v>5</v>
      </c>
      <c r="E61" s="127" t="s">
        <v>89</v>
      </c>
      <c r="F61" s="128">
        <v>17480</v>
      </c>
      <c r="G61" s="129">
        <f>D61*F61</f>
        <v>87400</v>
      </c>
    </row>
    <row r="62" spans="2:11" s="1" customFormat="1" ht="12.75" customHeight="1" x14ac:dyDescent="0.25">
      <c r="B62" s="114" t="s">
        <v>65</v>
      </c>
      <c r="C62" s="71"/>
      <c r="D62" s="73"/>
      <c r="E62" s="71"/>
      <c r="F62" s="74"/>
      <c r="G62" s="74" t="s">
        <v>61</v>
      </c>
    </row>
    <row r="63" spans="2:11" s="1" customFormat="1" ht="12.75" customHeight="1" x14ac:dyDescent="0.25">
      <c r="B63" s="124" t="s">
        <v>88</v>
      </c>
      <c r="C63" s="125" t="s">
        <v>91</v>
      </c>
      <c r="D63" s="126">
        <v>1</v>
      </c>
      <c r="E63" s="127" t="s">
        <v>89</v>
      </c>
      <c r="F63" s="128">
        <v>49500</v>
      </c>
      <c r="G63" s="129">
        <f t="shared" si="2"/>
        <v>49500</v>
      </c>
    </row>
    <row r="64" spans="2:11" s="1" customFormat="1" ht="12.75" customHeight="1" x14ac:dyDescent="0.25">
      <c r="B64" s="124" t="s">
        <v>115</v>
      </c>
      <c r="C64" s="125" t="s">
        <v>91</v>
      </c>
      <c r="D64" s="126">
        <v>1</v>
      </c>
      <c r="E64" s="127" t="s">
        <v>89</v>
      </c>
      <c r="F64" s="128">
        <v>24200</v>
      </c>
      <c r="G64" s="129">
        <f t="shared" si="2"/>
        <v>24200</v>
      </c>
    </row>
    <row r="65" spans="2:9" s="1" customFormat="1" ht="12.75" customHeight="1" x14ac:dyDescent="0.25">
      <c r="B65" s="124" t="s">
        <v>90</v>
      </c>
      <c r="C65" s="125" t="s">
        <v>84</v>
      </c>
      <c r="D65" s="126">
        <v>0.6</v>
      </c>
      <c r="E65" s="127" t="s">
        <v>89</v>
      </c>
      <c r="F65" s="128">
        <v>264790</v>
      </c>
      <c r="G65" s="129">
        <f t="shared" si="2"/>
        <v>158874</v>
      </c>
    </row>
    <row r="66" spans="2:9" s="1" customFormat="1" ht="13.5" customHeight="1" x14ac:dyDescent="0.25">
      <c r="B66" s="100" t="s">
        <v>31</v>
      </c>
      <c r="C66" s="101"/>
      <c r="D66" s="101"/>
      <c r="E66" s="101"/>
      <c r="F66" s="102"/>
      <c r="G66" s="107">
        <f>G52+G54+G55+G56+G57+G59+G60+G63+G65</f>
        <v>2074404</v>
      </c>
    </row>
    <row r="67" spans="2:9" s="1" customFormat="1" ht="12" customHeight="1" x14ac:dyDescent="0.25">
      <c r="B67" s="95"/>
      <c r="C67" s="96"/>
      <c r="D67" s="96"/>
      <c r="E67" s="97"/>
      <c r="F67" s="98"/>
      <c r="G67" s="99"/>
    </row>
    <row r="68" spans="2:9" s="1" customFormat="1" ht="12" customHeight="1" x14ac:dyDescent="0.25">
      <c r="B68" s="123" t="s">
        <v>32</v>
      </c>
      <c r="C68" s="24"/>
      <c r="D68" s="25"/>
      <c r="E68" s="25"/>
      <c r="F68" s="26"/>
      <c r="G68" s="82"/>
    </row>
    <row r="69" spans="2:9" s="1" customFormat="1" ht="24" customHeight="1" x14ac:dyDescent="0.25">
      <c r="B69" s="92" t="s">
        <v>33</v>
      </c>
      <c r="C69" s="72" t="s">
        <v>29</v>
      </c>
      <c r="D69" s="72" t="s">
        <v>30</v>
      </c>
      <c r="E69" s="92" t="s">
        <v>17</v>
      </c>
      <c r="F69" s="72" t="s">
        <v>18</v>
      </c>
      <c r="G69" s="92" t="s">
        <v>19</v>
      </c>
    </row>
    <row r="70" spans="2:9" s="1" customFormat="1" ht="16.5" customHeight="1" x14ac:dyDescent="0.25">
      <c r="B70" s="93"/>
      <c r="C70" s="94"/>
      <c r="D70" s="94"/>
      <c r="E70" s="71"/>
      <c r="F70" s="74"/>
      <c r="G70" s="74"/>
    </row>
    <row r="71" spans="2:9" s="1" customFormat="1" ht="13.5" customHeight="1" x14ac:dyDescent="0.25">
      <c r="B71" s="35" t="s">
        <v>34</v>
      </c>
      <c r="C71" s="36"/>
      <c r="D71" s="36"/>
      <c r="E71" s="91"/>
      <c r="F71" s="37"/>
      <c r="G71" s="108">
        <f>+G70</f>
        <v>0</v>
      </c>
      <c r="I71" s="103"/>
    </row>
    <row r="72" spans="2:9" s="1" customFormat="1" ht="12" customHeight="1" x14ac:dyDescent="0.25">
      <c r="B72" s="47"/>
      <c r="C72" s="47"/>
      <c r="D72" s="47"/>
      <c r="E72" s="47"/>
      <c r="F72" s="48"/>
      <c r="G72" s="85"/>
    </row>
    <row r="73" spans="2:9" s="1" customFormat="1" ht="12" customHeight="1" x14ac:dyDescent="0.25">
      <c r="B73" s="49" t="s">
        <v>35</v>
      </c>
      <c r="C73" s="50"/>
      <c r="D73" s="50"/>
      <c r="E73" s="50"/>
      <c r="F73" s="50"/>
      <c r="G73" s="134">
        <f>G34+G40+G48+G66+G71</f>
        <v>4511904</v>
      </c>
    </row>
    <row r="74" spans="2:9" s="1" customFormat="1" ht="12" customHeight="1" x14ac:dyDescent="0.25">
      <c r="B74" s="51" t="s">
        <v>36</v>
      </c>
      <c r="C74" s="39"/>
      <c r="D74" s="39"/>
      <c r="E74" s="39"/>
      <c r="F74" s="39"/>
      <c r="G74" s="135">
        <f>G73*0.05</f>
        <v>225595.2</v>
      </c>
    </row>
    <row r="75" spans="2:9" s="1" customFormat="1" ht="12" customHeight="1" x14ac:dyDescent="0.25">
      <c r="B75" s="52" t="s">
        <v>37</v>
      </c>
      <c r="C75" s="38"/>
      <c r="D75" s="38"/>
      <c r="E75" s="38"/>
      <c r="F75" s="38"/>
      <c r="G75" s="136">
        <f>G74+G73</f>
        <v>4737499.2</v>
      </c>
    </row>
    <row r="76" spans="2:9" s="1" customFormat="1" ht="12" customHeight="1" x14ac:dyDescent="0.25">
      <c r="B76" s="51" t="s">
        <v>38</v>
      </c>
      <c r="C76" s="39"/>
      <c r="D76" s="39"/>
      <c r="E76" s="39"/>
      <c r="F76" s="39"/>
      <c r="G76" s="135">
        <f>G12</f>
        <v>9700000</v>
      </c>
    </row>
    <row r="77" spans="2:9" s="1" customFormat="1" ht="12" customHeight="1" x14ac:dyDescent="0.25">
      <c r="B77" s="53" t="s">
        <v>39</v>
      </c>
      <c r="C77" s="54"/>
      <c r="D77" s="54"/>
      <c r="E77" s="54"/>
      <c r="F77" s="54"/>
      <c r="G77" s="134">
        <f>G76-G75</f>
        <v>4962500.8</v>
      </c>
    </row>
    <row r="78" spans="2:9" s="1" customFormat="1" ht="12" customHeight="1" x14ac:dyDescent="0.25">
      <c r="B78" s="45" t="s">
        <v>40</v>
      </c>
      <c r="C78" s="46"/>
      <c r="D78" s="46"/>
      <c r="E78" s="46"/>
      <c r="F78" s="46"/>
      <c r="G78" s="86"/>
    </row>
    <row r="79" spans="2:9" s="1" customFormat="1" ht="12.75" customHeight="1" x14ac:dyDescent="0.25">
      <c r="B79" s="55"/>
      <c r="C79" s="46"/>
      <c r="D79" s="46"/>
      <c r="E79" s="46"/>
      <c r="F79" s="46"/>
      <c r="G79" s="86"/>
    </row>
    <row r="80" spans="2:9" s="1" customFormat="1" ht="12.75" customHeight="1" x14ac:dyDescent="0.25">
      <c r="B80" s="133" t="s">
        <v>122</v>
      </c>
      <c r="C80" s="46"/>
      <c r="D80" s="46"/>
      <c r="E80" s="46"/>
      <c r="F80" s="46"/>
      <c r="G80" s="86"/>
    </row>
    <row r="81" spans="2:7" s="1" customFormat="1" ht="12" customHeight="1" x14ac:dyDescent="0.25">
      <c r="B81" s="130" t="s">
        <v>41</v>
      </c>
      <c r="C81" s="131"/>
      <c r="D81" s="132"/>
      <c r="E81" s="44"/>
      <c r="F81" s="44"/>
      <c r="G81" s="86"/>
    </row>
    <row r="82" spans="2:7" s="1" customFormat="1" ht="12" customHeight="1" x14ac:dyDescent="0.25">
      <c r="B82" s="130" t="s">
        <v>42</v>
      </c>
      <c r="C82" s="131"/>
      <c r="D82" s="132"/>
      <c r="E82" s="44"/>
      <c r="F82" s="44"/>
      <c r="G82" s="86"/>
    </row>
    <row r="83" spans="2:7" s="1" customFormat="1" ht="12" customHeight="1" x14ac:dyDescent="0.25">
      <c r="B83" s="130" t="s">
        <v>121</v>
      </c>
      <c r="C83" s="131"/>
      <c r="D83" s="132"/>
      <c r="E83" s="44"/>
      <c r="F83" s="44"/>
      <c r="G83" s="86"/>
    </row>
    <row r="84" spans="2:7" s="1" customFormat="1" ht="12" customHeight="1" x14ac:dyDescent="0.25">
      <c r="B84" s="130" t="s">
        <v>43</v>
      </c>
      <c r="C84" s="131"/>
      <c r="D84" s="132"/>
      <c r="E84" s="44"/>
      <c r="F84" s="44"/>
      <c r="G84" s="86"/>
    </row>
    <row r="85" spans="2:7" s="1" customFormat="1" ht="12" customHeight="1" x14ac:dyDescent="0.25">
      <c r="B85" s="130" t="s">
        <v>44</v>
      </c>
      <c r="C85" s="131"/>
      <c r="D85" s="132"/>
      <c r="E85" s="44"/>
      <c r="F85" s="44"/>
      <c r="G85" s="86"/>
    </row>
    <row r="86" spans="2:7" s="1" customFormat="1" ht="12" customHeight="1" x14ac:dyDescent="0.25">
      <c r="B86" s="130" t="s">
        <v>45</v>
      </c>
      <c r="C86" s="131"/>
      <c r="D86" s="132"/>
      <c r="E86" s="44"/>
      <c r="F86" s="44"/>
      <c r="G86" s="86"/>
    </row>
    <row r="87" spans="2:7" s="1" customFormat="1" ht="12" customHeight="1" x14ac:dyDescent="0.25">
      <c r="B87" s="130" t="s">
        <v>123</v>
      </c>
      <c r="C87" s="131"/>
      <c r="D87" s="132"/>
      <c r="E87" s="44"/>
      <c r="F87" s="44"/>
      <c r="G87" s="86"/>
    </row>
    <row r="88" spans="2:7" s="1" customFormat="1" ht="12.75" customHeight="1" x14ac:dyDescent="0.25">
      <c r="B88" s="64"/>
      <c r="C88" s="44"/>
      <c r="D88" s="44"/>
      <c r="E88" s="44"/>
      <c r="F88" s="44"/>
      <c r="G88" s="86"/>
    </row>
    <row r="89" spans="2:7" s="1" customFormat="1" ht="15" customHeight="1" thickBot="1" x14ac:dyDescent="0.3">
      <c r="B89" s="139" t="s">
        <v>46</v>
      </c>
      <c r="C89" s="140"/>
      <c r="D89" s="63"/>
      <c r="E89" s="40"/>
      <c r="F89" s="40"/>
      <c r="G89" s="86"/>
    </row>
    <row r="90" spans="2:7" s="1" customFormat="1" ht="12" customHeight="1" x14ac:dyDescent="0.25">
      <c r="B90" s="57" t="s">
        <v>33</v>
      </c>
      <c r="C90" s="109" t="s">
        <v>47</v>
      </c>
      <c r="D90" s="110" t="s">
        <v>48</v>
      </c>
      <c r="E90" s="40"/>
      <c r="F90" s="40"/>
      <c r="G90" s="86"/>
    </row>
    <row r="91" spans="2:7" s="1" customFormat="1" ht="12" customHeight="1" x14ac:dyDescent="0.25">
      <c r="B91" s="58" t="s">
        <v>49</v>
      </c>
      <c r="C91" s="41">
        <f>G34</f>
        <v>2137500</v>
      </c>
      <c r="D91" s="59">
        <f>(C91/C97)</f>
        <v>0.45118741128230688</v>
      </c>
      <c r="E91" s="40"/>
      <c r="F91" s="40"/>
      <c r="G91" s="86"/>
    </row>
    <row r="92" spans="2:7" s="1" customFormat="1" ht="12" customHeight="1" x14ac:dyDescent="0.25">
      <c r="B92" s="58" t="s">
        <v>50</v>
      </c>
      <c r="C92" s="41">
        <f>G40</f>
        <v>100000</v>
      </c>
      <c r="D92" s="59">
        <f>+C92/C97</f>
        <v>2.1108182983967574E-2</v>
      </c>
      <c r="E92" s="40"/>
      <c r="F92" s="40"/>
      <c r="G92" s="86"/>
    </row>
    <row r="93" spans="2:7" s="1" customFormat="1" ht="12" customHeight="1" x14ac:dyDescent="0.25">
      <c r="B93" s="58" t="s">
        <v>51</v>
      </c>
      <c r="C93" s="41">
        <f>G48</f>
        <v>200000</v>
      </c>
      <c r="D93" s="59">
        <f>(C93/C97)</f>
        <v>4.2216365967935147E-2</v>
      </c>
      <c r="E93" s="40"/>
      <c r="F93" s="40"/>
      <c r="G93" s="86"/>
    </row>
    <row r="94" spans="2:7" s="1" customFormat="1" ht="12" customHeight="1" x14ac:dyDescent="0.25">
      <c r="B94" s="58" t="s">
        <v>28</v>
      </c>
      <c r="C94" s="41">
        <f>G66</f>
        <v>2074404</v>
      </c>
      <c r="D94" s="59">
        <f>(C94/C97)</f>
        <v>0.43786899214674274</v>
      </c>
      <c r="E94" s="40"/>
      <c r="F94" s="40"/>
      <c r="G94" s="86"/>
    </row>
    <row r="95" spans="2:7" s="1" customFormat="1" ht="12" customHeight="1" x14ac:dyDescent="0.25">
      <c r="B95" s="58" t="s">
        <v>52</v>
      </c>
      <c r="C95" s="42">
        <f>G71</f>
        <v>0</v>
      </c>
      <c r="D95" s="59">
        <f>(C95/C97)</f>
        <v>0</v>
      </c>
      <c r="E95" s="43"/>
      <c r="F95" s="43"/>
      <c r="G95" s="86"/>
    </row>
    <row r="96" spans="2:7" s="1" customFormat="1" ht="12" customHeight="1" x14ac:dyDescent="0.25">
      <c r="B96" s="58" t="s">
        <v>53</v>
      </c>
      <c r="C96" s="42">
        <f>G74</f>
        <v>225595.2</v>
      </c>
      <c r="D96" s="59">
        <f>(C96/C97)</f>
        <v>4.7619047619047616E-2</v>
      </c>
      <c r="E96" s="43"/>
      <c r="F96" s="43"/>
      <c r="G96" s="86"/>
    </row>
    <row r="97" spans="2:7" s="1" customFormat="1" ht="12.75" customHeight="1" thickBot="1" x14ac:dyDescent="0.3">
      <c r="B97" s="60" t="s">
        <v>54</v>
      </c>
      <c r="C97" s="61">
        <f>SUM(C91:C96)</f>
        <v>4737499.2</v>
      </c>
      <c r="D97" s="62">
        <f>SUM(D91:D96)</f>
        <v>1</v>
      </c>
      <c r="E97" s="43"/>
      <c r="F97" s="43"/>
      <c r="G97" s="86"/>
    </row>
    <row r="98" spans="2:7" s="1" customFormat="1" ht="12" customHeight="1" x14ac:dyDescent="0.25">
      <c r="B98" s="55"/>
      <c r="C98" s="46"/>
      <c r="D98" s="46"/>
      <c r="E98" s="46"/>
      <c r="F98" s="46"/>
      <c r="G98" s="86"/>
    </row>
    <row r="99" spans="2:7" s="1" customFormat="1" ht="12.75" customHeight="1" thickBot="1" x14ac:dyDescent="0.3">
      <c r="B99" s="56"/>
      <c r="C99" s="46"/>
      <c r="D99" s="46"/>
      <c r="E99" s="46"/>
      <c r="F99" s="46"/>
      <c r="G99" s="86"/>
    </row>
    <row r="100" spans="2:7" s="1" customFormat="1" ht="12" customHeight="1" thickBot="1" x14ac:dyDescent="0.3">
      <c r="B100" s="141" t="s">
        <v>112</v>
      </c>
      <c r="C100" s="142"/>
      <c r="D100" s="142"/>
      <c r="E100" s="143"/>
      <c r="F100" s="43"/>
      <c r="G100" s="86"/>
    </row>
    <row r="101" spans="2:7" s="1" customFormat="1" ht="12" customHeight="1" x14ac:dyDescent="0.25">
      <c r="B101" s="67" t="s">
        <v>113</v>
      </c>
      <c r="C101" s="104">
        <v>20000</v>
      </c>
      <c r="D101" s="104">
        <f>G9</f>
        <v>25000</v>
      </c>
      <c r="E101" s="104">
        <v>28000</v>
      </c>
      <c r="F101" s="66"/>
      <c r="G101" s="87"/>
    </row>
    <row r="102" spans="2:7" s="1" customFormat="1" ht="12.75" customHeight="1" thickBot="1" x14ac:dyDescent="0.3">
      <c r="B102" s="60" t="s">
        <v>114</v>
      </c>
      <c r="C102" s="61">
        <f>(G75/C101)</f>
        <v>236.87496000000002</v>
      </c>
      <c r="D102" s="61">
        <f>(G75/D101)</f>
        <v>189.499968</v>
      </c>
      <c r="E102" s="68">
        <f>(G75/E101)</f>
        <v>169.19640000000001</v>
      </c>
      <c r="F102" s="66"/>
      <c r="G102" s="87"/>
    </row>
    <row r="103" spans="2:7" s="1" customFormat="1" ht="15.6" customHeight="1" x14ac:dyDescent="0.25">
      <c r="B103" s="65" t="s">
        <v>55</v>
      </c>
      <c r="C103" s="44"/>
      <c r="D103" s="44"/>
      <c r="E103" s="44"/>
      <c r="F103" s="44"/>
      <c r="G103" s="88"/>
    </row>
  </sheetData>
  <mergeCells count="9">
    <mergeCell ref="B17:G17"/>
    <mergeCell ref="B89:C89"/>
    <mergeCell ref="B100:E100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camote</vt:lpstr>
      <vt:lpstr>'Zapallo camote'!Área_de_impresión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2022-06-20T17:28:44Z</cp:lastPrinted>
  <dcterms:created xsi:type="dcterms:W3CDTF">2020-11-27T12:49:26Z</dcterms:created>
  <dcterms:modified xsi:type="dcterms:W3CDTF">2022-06-22T15:05:07Z</dcterms:modified>
</cp:coreProperties>
</file>