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rez\DOCUMENTOS\Nora\deptofin\FICHAS 2022\MARCHIGUE\junio marchigue\"/>
    </mc:Choice>
  </mc:AlternateContent>
  <bookViews>
    <workbookView xWindow="0" yWindow="0" windowWidth="19440" windowHeight="11385"/>
  </bookViews>
  <sheets>
    <sheet name="ZAPALLO GUARDA" sheetId="1" r:id="rId1"/>
  </sheets>
  <definedNames>
    <definedName name="_xlnm.Print_Area" localSheetId="0">'ZAPALLO GUARDA'!$A$2:$G$98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G60" i="1" l="1"/>
  <c r="G59" i="1"/>
  <c r="G57" i="1"/>
  <c r="G56" i="1"/>
  <c r="G54" i="1"/>
  <c r="G53" i="1"/>
  <c r="G52" i="1"/>
  <c r="G51" i="1"/>
  <c r="G50" i="1"/>
  <c r="G49" i="1"/>
  <c r="G47" i="1"/>
  <c r="G41" i="1"/>
  <c r="G40" i="1"/>
  <c r="G39" i="1"/>
  <c r="G38" i="1"/>
  <c r="G37" i="1"/>
  <c r="G27" i="1"/>
  <c r="G26" i="1"/>
  <c r="G25" i="1"/>
  <c r="G24" i="1"/>
  <c r="G23" i="1"/>
  <c r="G22" i="1"/>
  <c r="G21" i="1"/>
  <c r="G33" i="1"/>
  <c r="G65" i="1"/>
  <c r="G66" i="1" s="1"/>
  <c r="C90" i="1" s="1"/>
  <c r="G12" i="1"/>
  <c r="G71" i="1" s="1"/>
  <c r="G28" i="1" l="1"/>
  <c r="G61" i="1"/>
  <c r="C89" i="1" s="1"/>
  <c r="G42" i="1"/>
  <c r="C88" i="1" s="1"/>
  <c r="G68" i="1" l="1"/>
  <c r="G69" i="1" s="1"/>
  <c r="C86" i="1"/>
  <c r="G70" i="1" l="1"/>
  <c r="C91" i="1"/>
  <c r="D97" i="1" l="1"/>
  <c r="E97" i="1"/>
  <c r="C97" i="1"/>
  <c r="G72" i="1"/>
  <c r="C92" i="1"/>
  <c r="D89" i="1" l="1"/>
  <c r="D86" i="1"/>
  <c r="D88" i="1"/>
  <c r="D90" i="1"/>
  <c r="D91" i="1"/>
  <c r="D92" i="1" l="1"/>
</calcChain>
</file>

<file path=xl/sharedStrings.xml><?xml version="1.0" encoding="utf-8"?>
<sst xmlns="http://schemas.openxmlformats.org/spreadsheetml/2006/main" count="171" uniqueCount="117">
  <si>
    <t>RUBRO O CULTIVO</t>
  </si>
  <si>
    <t>VARIEDAD</t>
  </si>
  <si>
    <t>FECHA ESTIMADA  PRECIO VENTA</t>
  </si>
  <si>
    <t>NIVEL TECNOLÓGICO</t>
  </si>
  <si>
    <t>REGIÓN</t>
  </si>
  <si>
    <t>Libertador Bernardo O'Higgins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</si>
  <si>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</si>
  <si>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</si>
  <si>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</si>
  <si>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</si>
  <si>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</si>
  <si>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</si>
  <si>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</si>
  <si>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</si>
  <si>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</si>
  <si>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</si>
  <si>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</si>
  <si>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</si>
  <si>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</si>
  <si>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</si>
  <si>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</si>
  <si>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</si>
  <si>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JORNADAS ANIMAL</t>
  </si>
  <si>
    <t>Subtotal Jornadas Animal</t>
  </si>
  <si>
    <t>MAQUINARIA</t>
  </si>
  <si>
    <t>JM</t>
  </si>
  <si>
    <t>Septiembre-Octubre</t>
  </si>
  <si>
    <t>Octubre-Noviembre</t>
  </si>
  <si>
    <t>Marzo-Abril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</si>
  <si>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</si>
  <si>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</si>
  <si>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</si>
  <si>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</si>
  <si>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</si>
  <si>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</si>
  <si>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</si>
  <si>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</si>
  <si>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</si>
  <si>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</si>
  <si>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</si>
  <si>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</si>
  <si>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</si>
  <si>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</si>
  <si>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</si>
  <si>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</si>
  <si>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</si>
  <si>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</si>
  <si>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</si>
  <si>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</si>
  <si>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</si>
  <si>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</si>
  <si>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</si>
  <si>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</si>
  <si>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</si>
  <si>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</si>
  <si>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RENDIMIENTO (kg/Há.)</t>
  </si>
  <si>
    <t>Riego</t>
  </si>
  <si>
    <t>Septiembre-Febrero</t>
  </si>
  <si>
    <t>Limpia con azadón</t>
  </si>
  <si>
    <t>Aplicación de fertilizante</t>
  </si>
  <si>
    <t>Septiembre-Noviembre</t>
  </si>
  <si>
    <t>Envolver guía (3 veces)</t>
  </si>
  <si>
    <t>Aplicación de agroquímicos</t>
  </si>
  <si>
    <t>Cosecha</t>
  </si>
  <si>
    <t>Aradura cincel</t>
  </si>
  <si>
    <t>Junio-Septiembre</t>
  </si>
  <si>
    <t>Rastraje</t>
  </si>
  <si>
    <t>Melgadura-cultivadora</t>
  </si>
  <si>
    <t>Surco de riego definitivo</t>
  </si>
  <si>
    <t>Acarreo de cosecha</t>
  </si>
  <si>
    <t>Fletes</t>
  </si>
  <si>
    <t>SEMILLAS</t>
  </si>
  <si>
    <t>Semillas</t>
  </si>
  <si>
    <t>Septiembre</t>
  </si>
  <si>
    <t>Fosfato diamónico</t>
  </si>
  <si>
    <t>Urea</t>
  </si>
  <si>
    <t>Octubre-Diciembre</t>
  </si>
  <si>
    <t>Sulfato de potasio</t>
  </si>
  <si>
    <t>Nitrato de potasio</t>
  </si>
  <si>
    <t>Terrasorb Foliar</t>
  </si>
  <si>
    <t>Fosfimax 40-20</t>
  </si>
  <si>
    <t>FUNGICIDAS</t>
  </si>
  <si>
    <t>Manzate</t>
  </si>
  <si>
    <t>Aliette</t>
  </si>
  <si>
    <t>Septiembre-Enero</t>
  </si>
  <si>
    <t>Bulldock</t>
  </si>
  <si>
    <t>Octubre-Enero</t>
  </si>
  <si>
    <t>Abamite</t>
  </si>
  <si>
    <t>lt</t>
  </si>
  <si>
    <t>PRECIO ESPERADO ($/kg)</t>
  </si>
  <si>
    <t>Costo unitario ($/kg (*)</t>
  </si>
  <si>
    <t>ESCENARIOS COSTO UNITARIO  ($/kg)</t>
  </si>
  <si>
    <t>Camote</t>
  </si>
  <si>
    <t>Bajo</t>
  </si>
  <si>
    <t>Marchigue</t>
  </si>
  <si>
    <t>Abril</t>
  </si>
  <si>
    <t>Heladas - Lluvia extemporánea</t>
  </si>
  <si>
    <t xml:space="preserve">Mercado local </t>
  </si>
  <si>
    <t>Anual</t>
  </si>
  <si>
    <t>$/há</t>
  </si>
  <si>
    <t>Marchigue, La Estrella</t>
  </si>
  <si>
    <t>Lt</t>
  </si>
  <si>
    <t xml:space="preserve">Unidad </t>
  </si>
  <si>
    <t>Rendimiento (kg/há)</t>
  </si>
  <si>
    <t>1.  Precios de insumos y productos se expresan con IVA.</t>
  </si>
  <si>
    <t>2.  Precio de Insumos corresponde a  precios  colocados en el predio.</t>
  </si>
  <si>
    <t>3.  Precio esperado por ventas corresponde al producto colocado en el mercado local.</t>
  </si>
  <si>
    <t>4.  Los insumos aplicados (tipo y dosis) son sólo referenciales y corresponden a la agencia de área en particular.</t>
  </si>
  <si>
    <t>5.  El costo de la maquinaria incluye costo del operador, combustible y  arriendo de la maquinaria propiamente tal.</t>
  </si>
  <si>
    <t>6.  El  costo de la mano de obra incluye impuestos e  imposiciones.</t>
  </si>
  <si>
    <t>Siembra directa</t>
  </si>
  <si>
    <t>7.  Densidad de plantación 833 plantas por hectarea (4m x 3m).</t>
  </si>
  <si>
    <t>ZAPALLO GUARDA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</si>
  <si>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</si>
  <si>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</si>
  <si>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Subtotal Jornada Hombre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</si>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</sst>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#,##0;[Red]#,##0"/>
    <numFmt numFmtId="168" formatCode="0.0"/>
  </numFmts>
  <fonts count="15" x14ac:knownFonts="1">
    <font>
      <sz val="11"/>
      <color indexed="8"/>
      <name val="Calibri"/>
    </font>
    <font>
      <sz val="8"/>
      <color indexed="8"/>
      <name val="Arial Narrow"/>
      <family val="2"/>
    </font>
    <font>
      <sz val="10"/>
      <name val="Arial"/>
      <family val="2"/>
    </font>
    <font>
      <sz val="8"/>
      <name val="MS Sans Serif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 applyBorder="0" applyProtection="0"/>
    <xf numFmtId="0" fontId="2" fillId="0" borderId="12"/>
    <xf numFmtId="0" fontId="3" fillId="0" borderId="12"/>
    <xf numFmtId="164" fontId="2" fillId="0" borderId="12" applyFont="0" applyFill="0" applyBorder="0" applyAlignment="0" applyProtection="0"/>
  </cellStyleXfs>
  <cellXfs count="126">
    <xf numFmtId="0" fontId="0" fillId="0" borderId="0" xfId="0" applyFont="1" applyAlignment="1"/>
    <xf numFmtId="49" fontId="1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right" vertical="center"/>
    </xf>
    <xf numFmtId="14" fontId="1" fillId="2" borderId="6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vertical="center"/>
    </xf>
    <xf numFmtId="0" fontId="4" fillId="0" borderId="30" xfId="1" applyFont="1" applyFill="1" applyBorder="1" applyAlignment="1" applyProtection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67" fontId="4" fillId="0" borderId="30" xfId="2" applyNumberFormat="1" applyFont="1" applyFill="1" applyBorder="1" applyAlignment="1" applyProtection="1">
      <alignment horizontal="center" vertical="center"/>
    </xf>
    <xf numFmtId="167" fontId="4" fillId="0" borderId="30" xfId="0" applyNumberFormat="1" applyFont="1" applyBorder="1" applyAlignment="1">
      <alignment horizontal="right" vertical="center"/>
    </xf>
    <xf numFmtId="0" fontId="4" fillId="0" borderId="30" xfId="1" applyFont="1" applyFill="1" applyBorder="1" applyAlignment="1" applyProtection="1">
      <alignment horizontal="left" vertical="center" wrapText="1"/>
    </xf>
    <xf numFmtId="0" fontId="1" fillId="2" borderId="30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vertical="center"/>
    </xf>
    <xf numFmtId="0" fontId="4" fillId="0" borderId="30" xfId="1" applyFont="1" applyFill="1" applyBorder="1" applyAlignment="1" applyProtection="1">
      <alignment horizontal="left"/>
    </xf>
    <xf numFmtId="0" fontId="4" fillId="0" borderId="30" xfId="1" applyFont="1" applyFill="1" applyBorder="1" applyAlignment="1" applyProtection="1">
      <alignment horizontal="center"/>
    </xf>
    <xf numFmtId="1" fontId="4" fillId="0" borderId="30" xfId="1" applyNumberFormat="1" applyFont="1" applyFill="1" applyBorder="1" applyAlignment="1" applyProtection="1">
      <alignment horizontal="center"/>
    </xf>
    <xf numFmtId="0" fontId="4" fillId="0" borderId="30" xfId="1" applyFont="1" applyFill="1" applyBorder="1" applyAlignment="1">
      <alignment horizontal="center"/>
    </xf>
    <xf numFmtId="167" fontId="4" fillId="0" borderId="30" xfId="0" applyNumberFormat="1" applyFont="1" applyBorder="1" applyAlignment="1">
      <alignment horizontal="right"/>
    </xf>
    <xf numFmtId="0" fontId="4" fillId="0" borderId="30" xfId="2" applyNumberFormat="1" applyFont="1" applyFill="1" applyBorder="1" applyAlignment="1" applyProtection="1">
      <alignment horizontal="left"/>
    </xf>
    <xf numFmtId="167" fontId="4" fillId="0" borderId="30" xfId="1" applyNumberFormat="1" applyFont="1" applyFill="1" applyBorder="1" applyAlignment="1" applyProtection="1">
      <alignment horizontal="center" vertical="center"/>
    </xf>
    <xf numFmtId="168" fontId="4" fillId="0" borderId="30" xfId="1" applyNumberFormat="1" applyFont="1" applyFill="1" applyBorder="1" applyAlignment="1" applyProtection="1">
      <alignment horizontal="center"/>
    </xf>
    <xf numFmtId="0" fontId="5" fillId="10" borderId="30" xfId="0" applyFont="1" applyFill="1" applyBorder="1" applyAlignment="1">
      <alignment wrapText="1"/>
    </xf>
    <xf numFmtId="0" fontId="5" fillId="10" borderId="30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/>
    </xf>
    <xf numFmtId="0" fontId="4" fillId="0" borderId="30" xfId="1" applyNumberFormat="1" applyFont="1" applyFill="1" applyBorder="1" applyAlignment="1" applyProtection="1">
      <alignment horizontal="center"/>
    </xf>
    <xf numFmtId="0" fontId="4" fillId="0" borderId="30" xfId="3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vertical="center" wrapText="1"/>
    </xf>
    <xf numFmtId="49" fontId="1" fillId="2" borderId="30" xfId="0" applyNumberFormat="1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 wrapText="1"/>
    </xf>
    <xf numFmtId="167" fontId="4" fillId="0" borderId="30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49" fontId="9" fillId="3" borderId="5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/>
    <xf numFmtId="0" fontId="1" fillId="2" borderId="8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vertical="center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justify" wrapText="1"/>
    </xf>
    <xf numFmtId="0" fontId="1" fillId="2" borderId="10" xfId="0" applyFont="1" applyFill="1" applyBorder="1" applyAlignment="1"/>
    <xf numFmtId="0" fontId="1" fillId="2" borderId="31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3" xfId="0" applyFont="1" applyFill="1" applyBorder="1" applyAlignment="1"/>
    <xf numFmtId="49" fontId="9" fillId="5" borderId="33" xfId="0" applyNumberFormat="1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49" fontId="9" fillId="3" borderId="30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vertical="center"/>
    </xf>
    <xf numFmtId="3" fontId="8" fillId="3" borderId="30" xfId="0" applyNumberFormat="1" applyFont="1" applyFill="1" applyBorder="1" applyAlignment="1">
      <alignment vertical="center"/>
    </xf>
    <xf numFmtId="0" fontId="1" fillId="2" borderId="37" xfId="0" applyFont="1" applyFill="1" applyBorder="1" applyAlignment="1"/>
    <xf numFmtId="0" fontId="1" fillId="2" borderId="36" xfId="0" applyFont="1" applyFill="1" applyBorder="1" applyAlignment="1"/>
    <xf numFmtId="3" fontId="1" fillId="2" borderId="36" xfId="0" applyNumberFormat="1" applyFont="1" applyFill="1" applyBorder="1" applyAlignment="1"/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49" fontId="9" fillId="3" borderId="30" xfId="0" applyNumberFormat="1" applyFont="1" applyFill="1" applyBorder="1" applyAlignment="1">
      <alignment horizontal="center" vertical="center"/>
    </xf>
    <xf numFmtId="0" fontId="1" fillId="0" borderId="12" xfId="0" applyNumberFormat="1" applyFont="1" applyBorder="1" applyAlignment="1"/>
    <xf numFmtId="0" fontId="1" fillId="2" borderId="36" xfId="0" applyFont="1" applyFill="1" applyBorder="1" applyAlignment="1">
      <alignment horizontal="center"/>
    </xf>
    <xf numFmtId="3" fontId="1" fillId="2" borderId="37" xfId="0" applyNumberFormat="1" applyFont="1" applyFill="1" applyBorder="1" applyAlignment="1"/>
    <xf numFmtId="49" fontId="9" fillId="5" borderId="30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vertical="center"/>
    </xf>
    <xf numFmtId="165" fontId="9" fillId="5" borderId="30" xfId="0" applyNumberFormat="1" applyFont="1" applyFill="1" applyBorder="1" applyAlignment="1">
      <alignment vertical="center"/>
    </xf>
    <xf numFmtId="49" fontId="9" fillId="3" borderId="30" xfId="0" applyNumberFormat="1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165" fontId="9" fillId="3" borderId="30" xfId="0" applyNumberFormat="1" applyFont="1" applyFill="1" applyBorder="1" applyAlignment="1">
      <alignment vertical="center"/>
    </xf>
    <xf numFmtId="165" fontId="9" fillId="6" borderId="30" xfId="0" applyNumberFormat="1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49" fontId="12" fillId="2" borderId="19" xfId="0" applyNumberFormat="1" applyFont="1" applyFill="1" applyBorder="1" applyAlignment="1">
      <alignment vertical="center"/>
    </xf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49" fontId="1" fillId="2" borderId="22" xfId="0" applyNumberFormat="1" applyFont="1" applyFill="1" applyBorder="1" applyAlignment="1">
      <alignment vertical="center"/>
    </xf>
    <xf numFmtId="0" fontId="1" fillId="2" borderId="12" xfId="0" applyFont="1" applyFill="1" applyBorder="1" applyAlignment="1"/>
    <xf numFmtId="0" fontId="1" fillId="2" borderId="23" xfId="0" applyFont="1" applyFill="1" applyBorder="1" applyAlignment="1"/>
    <xf numFmtId="49" fontId="1" fillId="2" borderId="24" xfId="0" applyNumberFormat="1" applyFont="1" applyFill="1" applyBorder="1" applyAlignment="1">
      <alignment vertical="center"/>
    </xf>
    <xf numFmtId="0" fontId="1" fillId="2" borderId="25" xfId="0" applyFont="1" applyFill="1" applyBorder="1" applyAlignment="1"/>
    <xf numFmtId="0" fontId="1" fillId="2" borderId="26" xfId="0" applyFont="1" applyFill="1" applyBorder="1" applyAlignment="1"/>
    <xf numFmtId="0" fontId="1" fillId="7" borderId="12" xfId="0" applyFont="1" applyFill="1" applyBorder="1" applyAlignment="1"/>
    <xf numFmtId="49" fontId="12" fillId="8" borderId="38" xfId="0" applyNumberFormat="1" applyFont="1" applyFill="1" applyBorder="1" applyAlignment="1">
      <alignment vertical="center"/>
    </xf>
    <xf numFmtId="49" fontId="12" fillId="8" borderId="32" xfId="0" applyNumberFormat="1" applyFont="1" applyFill="1" applyBorder="1" applyAlignment="1">
      <alignment vertical="center"/>
    </xf>
    <xf numFmtId="49" fontId="1" fillId="8" borderId="39" xfId="0" applyNumberFormat="1" applyFont="1" applyFill="1" applyBorder="1" applyAlignment="1"/>
    <xf numFmtId="49" fontId="12" fillId="2" borderId="14" xfId="0" applyNumberFormat="1" applyFont="1" applyFill="1" applyBorder="1" applyAlignment="1">
      <alignment vertical="center"/>
    </xf>
    <xf numFmtId="3" fontId="12" fillId="2" borderId="6" xfId="0" applyNumberFormat="1" applyFont="1" applyFill="1" applyBorder="1" applyAlignment="1">
      <alignment vertical="center"/>
    </xf>
    <xf numFmtId="9" fontId="1" fillId="2" borderId="15" xfId="0" applyNumberFormat="1" applyFont="1" applyFill="1" applyBorder="1" applyAlignment="1"/>
    <xf numFmtId="166" fontId="12" fillId="2" borderId="6" xfId="0" applyNumberFormat="1" applyFont="1" applyFill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49" fontId="12" fillId="8" borderId="16" xfId="0" applyNumberFormat="1" applyFont="1" applyFill="1" applyBorder="1" applyAlignment="1">
      <alignment vertical="center"/>
    </xf>
    <xf numFmtId="166" fontId="12" fillId="8" borderId="17" xfId="0" applyNumberFormat="1" applyFont="1" applyFill="1" applyBorder="1" applyAlignment="1">
      <alignment vertical="center"/>
    </xf>
    <xf numFmtId="9" fontId="12" fillId="8" borderId="18" xfId="0" applyNumberFormat="1" applyFont="1" applyFill="1" applyBorder="1" applyAlignment="1">
      <alignment vertical="center"/>
    </xf>
    <xf numFmtId="49" fontId="12" fillId="8" borderId="27" xfId="0" applyNumberFormat="1" applyFont="1" applyFill="1" applyBorder="1" applyAlignment="1">
      <alignment vertical="center"/>
    </xf>
    <xf numFmtId="3" fontId="12" fillId="8" borderId="28" xfId="0" applyNumberFormat="1" applyFont="1" applyFill="1" applyBorder="1" applyAlignment="1">
      <alignment vertical="center"/>
    </xf>
    <xf numFmtId="3" fontId="12" fillId="8" borderId="29" xfId="0" applyNumberFormat="1" applyFont="1" applyFill="1" applyBorder="1" applyAlignment="1">
      <alignment vertical="center"/>
    </xf>
    <xf numFmtId="0" fontId="12" fillId="7" borderId="12" xfId="0" applyFont="1" applyFill="1" applyBorder="1" applyAlignment="1">
      <alignment vertical="center"/>
    </xf>
    <xf numFmtId="165" fontId="12" fillId="2" borderId="12" xfId="0" applyNumberFormat="1" applyFont="1" applyFill="1" applyBorder="1" applyAlignment="1">
      <alignment vertical="center"/>
    </xf>
    <xf numFmtId="49" fontId="14" fillId="9" borderId="40" xfId="0" applyNumberFormat="1" applyFont="1" applyFill="1" applyBorder="1" applyAlignment="1">
      <alignment horizontal="center" vertical="center"/>
    </xf>
    <xf numFmtId="49" fontId="14" fillId="9" borderId="41" xfId="0" applyNumberFormat="1" applyFont="1" applyFill="1" applyBorder="1" applyAlignment="1">
      <alignment horizontal="center" vertical="center"/>
    </xf>
    <xf numFmtId="49" fontId="14" fillId="9" borderId="4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49" fontId="9" fillId="3" borderId="6" xfId="0" applyNumberFormat="1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wrapText="1"/>
    </xf>
    <xf numFmtId="0" fontId="7" fillId="0" borderId="30" xfId="2" applyNumberFormat="1" applyFont="1" applyFill="1" applyBorder="1" applyAlignment="1" applyProtection="1">
      <alignment horizontal="left"/>
    </xf>
    <xf numFmtId="0" fontId="7" fillId="0" borderId="30" xfId="1" applyFont="1" applyFill="1" applyBorder="1" applyAlignment="1" applyProtection="1">
      <alignment horizontal="left"/>
    </xf>
    <xf numFmtId="0" fontId="5" fillId="0" borderId="43" xfId="0" applyFont="1" applyFill="1" applyBorder="1" applyAlignment="1">
      <alignment horizontal="center" vertical="center"/>
    </xf>
    <xf numFmtId="167" fontId="4" fillId="0" borderId="43" xfId="1" applyNumberFormat="1" applyFont="1" applyFill="1" applyBorder="1" applyAlignment="1" applyProtection="1">
      <alignment horizontal="center" vertical="center"/>
    </xf>
  </cellXfs>
  <cellStyles count="4">
    <cellStyle name="Millares 6" xfId="3"/>
    <cellStyle name="Normal" xfId="0" builtinId="0"/>
    <cellStyle name="Normal 2 3" xfId="1"/>
    <cellStyle name="Normal_Hoja1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88" y="190500"/>
          <a:ext cx="5643562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showGridLines="0" tabSelected="1" zoomScale="142" zoomScaleNormal="142" workbookViewId="0">
      <selection activeCell="A2" sqref="A2:G98"/>
    </sheetView>
  </sheetViews>
  <sheetFormatPr baseColWidth="10" defaultColWidth="10.85546875" defaultRowHeight="11.25" customHeight="1" x14ac:dyDescent="0.25"/>
  <cols>
    <col min="1" max="1" width="4.42578125" style="40" customWidth="1"/>
    <col min="2" max="2" width="18.140625" style="40" customWidth="1"/>
    <col min="3" max="3" width="19.42578125" style="40" customWidth="1"/>
    <col min="4" max="4" width="9.42578125" style="40" customWidth="1"/>
    <col min="5" max="5" width="14.42578125" style="40" customWidth="1"/>
    <col min="6" max="6" width="11" style="40" customWidth="1"/>
    <col min="7" max="7" width="12.42578125" style="40" customWidth="1"/>
    <col min="8" max="255" width="10.85546875" style="40" customWidth="1"/>
    <col min="256" max="16384" width="10.85546875" style="41"/>
  </cols>
  <sheetData>
    <row r="1" spans="1:7" ht="15" customHeight="1" x14ac:dyDescent="0.25">
      <c r="A1" s="39"/>
      <c r="B1" s="39"/>
      <c r="C1" s="39"/>
      <c r="D1" s="39"/>
      <c r="E1" s="39"/>
      <c r="F1" s="39"/>
      <c r="G1" s="39"/>
    </row>
    <row r="2" spans="1:7" ht="15" customHeight="1" x14ac:dyDescent="0.25">
      <c r="A2" s="39"/>
      <c r="B2" s="39"/>
      <c r="C2" s="39"/>
      <c r="D2" s="39"/>
      <c r="E2" s="39"/>
      <c r="F2" s="39"/>
      <c r="G2" s="39"/>
    </row>
    <row r="3" spans="1:7" ht="15" customHeight="1" x14ac:dyDescent="0.25">
      <c r="A3" s="39"/>
      <c r="B3" s="39"/>
      <c r="C3" s="39"/>
      <c r="D3" s="39"/>
      <c r="E3" s="39"/>
      <c r="F3" s="39"/>
      <c r="G3" s="39"/>
    </row>
    <row r="4" spans="1:7" ht="15" customHeight="1" x14ac:dyDescent="0.25">
      <c r="A4" s="39"/>
      <c r="B4" s="39"/>
      <c r="C4" s="39"/>
      <c r="D4" s="39"/>
      <c r="E4" s="39"/>
      <c r="F4" s="39"/>
      <c r="G4" s="39"/>
    </row>
    <row r="5" spans="1:7" ht="15" customHeight="1" x14ac:dyDescent="0.25">
      <c r="A5" s="39"/>
      <c r="B5" s="39"/>
      <c r="C5" s="39"/>
      <c r="D5" s="39"/>
      <c r="E5" s="39"/>
      <c r="F5" s="39"/>
      <c r="G5" s="39"/>
    </row>
    <row r="6" spans="1:7" ht="15" customHeight="1" x14ac:dyDescent="0.25">
      <c r="A6" s="39"/>
      <c r="B6" s="39"/>
      <c r="C6" s="39"/>
      <c r="D6" s="39"/>
      <c r="E6" s="39"/>
      <c r="F6" s="39"/>
      <c r="G6" s="39"/>
    </row>
    <row r="7" spans="1:7" ht="15" customHeight="1" x14ac:dyDescent="0.25">
      <c r="A7" s="39"/>
      <c r="B7" s="39"/>
      <c r="C7" s="39"/>
      <c r="D7" s="39"/>
      <c r="E7" s="39"/>
      <c r="F7" s="39"/>
      <c r="G7" s="39"/>
    </row>
    <row r="8" spans="1:7" ht="15" customHeight="1" x14ac:dyDescent="0.25">
      <c r="A8" s="39"/>
      <c r="B8" s="42"/>
      <c r="C8" s="43"/>
      <c r="D8" s="39"/>
      <c r="E8" s="43"/>
      <c r="F8" s="43"/>
      <c r="G8" s="43"/>
    </row>
    <row r="9" spans="1:7" ht="12" customHeight="1" x14ac:dyDescent="0.25">
      <c r="A9" s="44"/>
      <c r="B9" s="45" t="s">
        <v>0</v>
      </c>
      <c r="C9" s="2" t="s">
        <v>112</v>
      </c>
      <c r="D9" s="46"/>
      <c r="E9" s="115" t="s">
        <v>55</v>
      </c>
      <c r="F9" s="116"/>
      <c r="G9" s="7">
        <v>25000</v>
      </c>
    </row>
    <row r="10" spans="1:7" ht="38.25" customHeight="1" x14ac:dyDescent="0.25">
      <c r="A10" s="44"/>
      <c r="B10" s="1" t="s">
        <v>1</v>
      </c>
      <c r="C10" s="3" t="s">
        <v>92</v>
      </c>
      <c r="D10" s="46"/>
      <c r="E10" s="113" t="s">
        <v>2</v>
      </c>
      <c r="F10" s="114"/>
      <c r="G10" s="4" t="s">
        <v>98</v>
      </c>
    </row>
    <row r="11" spans="1:7" ht="18" customHeight="1" x14ac:dyDescent="0.25">
      <c r="A11" s="44"/>
      <c r="B11" s="1" t="s">
        <v>3</v>
      </c>
      <c r="C11" s="4" t="s">
        <v>93</v>
      </c>
      <c r="D11" s="46"/>
      <c r="E11" s="113" t="s">
        <v>89</v>
      </c>
      <c r="F11" s="114"/>
      <c r="G11" s="7">
        <v>250</v>
      </c>
    </row>
    <row r="12" spans="1:7" ht="11.25" customHeight="1" x14ac:dyDescent="0.25">
      <c r="A12" s="44"/>
      <c r="B12" s="1" t="s">
        <v>4</v>
      </c>
      <c r="C12" s="3" t="s">
        <v>5</v>
      </c>
      <c r="D12" s="46"/>
      <c r="E12" s="36" t="s">
        <v>6</v>
      </c>
      <c r="F12" s="37"/>
      <c r="G12" s="6">
        <f>(G9*G11)</f>
        <v>6250000</v>
      </c>
    </row>
    <row r="13" spans="1:7" ht="11.25" customHeight="1" x14ac:dyDescent="0.25">
      <c r="A13" s="44"/>
      <c r="B13" s="1" t="s">
        <v>7</v>
      </c>
      <c r="C13" s="4" t="s">
        <v>94</v>
      </c>
      <c r="D13" s="46"/>
      <c r="E13" s="113" t="s">
        <v>8</v>
      </c>
      <c r="F13" s="114"/>
      <c r="G13" s="4" t="s">
        <v>97</v>
      </c>
    </row>
    <row r="14" spans="1:7" ht="13.5" customHeight="1" x14ac:dyDescent="0.25">
      <c r="A14" s="44"/>
      <c r="B14" s="1" t="s">
        <v>9</v>
      </c>
      <c r="C14" s="4" t="s">
        <v>100</v>
      </c>
      <c r="D14" s="46"/>
      <c r="E14" s="113" t="s">
        <v>10</v>
      </c>
      <c r="F14" s="114"/>
      <c r="G14" s="4" t="s">
        <v>95</v>
      </c>
    </row>
    <row r="15" spans="1:7" ht="25.5" customHeight="1" x14ac:dyDescent="0.25">
      <c r="A15" s="44"/>
      <c r="B15" s="1" t="s">
        <v>11</v>
      </c>
      <c r="C15" s="5" t="s">
        <v>116</v>
      </c>
      <c r="D15" s="46"/>
      <c r="E15" s="117" t="s">
        <v>12</v>
      </c>
      <c r="F15" s="118"/>
      <c r="G15" s="3" t="s">
        <v>96</v>
      </c>
    </row>
    <row r="16" spans="1:7" ht="12" customHeight="1" x14ac:dyDescent="0.25">
      <c r="A16" s="39"/>
      <c r="B16" s="47"/>
      <c r="C16" s="48"/>
      <c r="D16" s="43"/>
      <c r="E16" s="49"/>
      <c r="F16" s="49"/>
      <c r="G16" s="50"/>
    </row>
    <row r="17" spans="1:7" ht="12" customHeight="1" x14ac:dyDescent="0.25">
      <c r="A17" s="51"/>
      <c r="B17" s="119" t="s">
        <v>13</v>
      </c>
      <c r="C17" s="120"/>
      <c r="D17" s="120"/>
      <c r="E17" s="120"/>
      <c r="F17" s="120"/>
      <c r="G17" s="120"/>
    </row>
    <row r="18" spans="1:7" ht="12" customHeight="1" x14ac:dyDescent="0.25">
      <c r="A18" s="39"/>
      <c r="B18" s="52"/>
      <c r="C18" s="53"/>
      <c r="D18" s="53"/>
      <c r="E18" s="53"/>
      <c r="F18" s="54"/>
      <c r="G18" s="54"/>
    </row>
    <row r="19" spans="1:7" ht="12" customHeight="1" x14ac:dyDescent="0.25">
      <c r="A19" s="55"/>
      <c r="B19" s="56" t="s">
        <v>14</v>
      </c>
      <c r="C19" s="57"/>
      <c r="D19" s="58"/>
      <c r="E19" s="58"/>
      <c r="F19" s="58"/>
      <c r="G19" s="58"/>
    </row>
    <row r="20" spans="1:7" ht="24" customHeight="1" x14ac:dyDescent="0.25">
      <c r="A20" s="55"/>
      <c r="B20" s="59" t="s">
        <v>15</v>
      </c>
      <c r="C20" s="59" t="s">
        <v>16</v>
      </c>
      <c r="D20" s="59" t="s">
        <v>17</v>
      </c>
      <c r="E20" s="59" t="s">
        <v>18</v>
      </c>
      <c r="F20" s="59" t="s">
        <v>19</v>
      </c>
      <c r="G20" s="59" t="s">
        <v>20</v>
      </c>
    </row>
    <row r="21" spans="1:7" ht="12.75" customHeight="1" x14ac:dyDescent="0.25">
      <c r="A21" s="55"/>
      <c r="B21" s="8" t="s">
        <v>110</v>
      </c>
      <c r="C21" s="9" t="s">
        <v>21</v>
      </c>
      <c r="D21" s="10">
        <v>5</v>
      </c>
      <c r="E21" s="11" t="s">
        <v>26</v>
      </c>
      <c r="F21" s="12">
        <v>23000</v>
      </c>
      <c r="G21" s="13">
        <f>+F21*D21</f>
        <v>115000</v>
      </c>
    </row>
    <row r="22" spans="1:7" ht="12.75" customHeight="1" x14ac:dyDescent="0.25">
      <c r="A22" s="55"/>
      <c r="B22" s="8" t="s">
        <v>56</v>
      </c>
      <c r="C22" s="9" t="s">
        <v>21</v>
      </c>
      <c r="D22" s="10">
        <v>10</v>
      </c>
      <c r="E22" s="11" t="s">
        <v>57</v>
      </c>
      <c r="F22" s="12">
        <v>23000</v>
      </c>
      <c r="G22" s="13">
        <f t="shared" ref="G22:G27" si="0">+F22*D22</f>
        <v>230000</v>
      </c>
    </row>
    <row r="23" spans="1:7" ht="12.75" customHeight="1" x14ac:dyDescent="0.25">
      <c r="A23" s="55"/>
      <c r="B23" s="8" t="s">
        <v>58</v>
      </c>
      <c r="C23" s="9" t="s">
        <v>21</v>
      </c>
      <c r="D23" s="10">
        <v>2.5</v>
      </c>
      <c r="E23" s="11" t="s">
        <v>27</v>
      </c>
      <c r="F23" s="12">
        <v>23000</v>
      </c>
      <c r="G23" s="13">
        <f t="shared" si="0"/>
        <v>57500</v>
      </c>
    </row>
    <row r="24" spans="1:7" ht="12.75" customHeight="1" x14ac:dyDescent="0.25">
      <c r="A24" s="55"/>
      <c r="B24" s="8" t="s">
        <v>59</v>
      </c>
      <c r="C24" s="9" t="s">
        <v>21</v>
      </c>
      <c r="D24" s="10">
        <v>3</v>
      </c>
      <c r="E24" s="11" t="s">
        <v>60</v>
      </c>
      <c r="F24" s="12">
        <v>23000</v>
      </c>
      <c r="G24" s="13">
        <f t="shared" si="0"/>
        <v>69000</v>
      </c>
    </row>
    <row r="25" spans="1:7" ht="12.75" customHeight="1" x14ac:dyDescent="0.25">
      <c r="A25" s="55"/>
      <c r="B25" s="8" t="s">
        <v>61</v>
      </c>
      <c r="C25" s="9" t="s">
        <v>21</v>
      </c>
      <c r="D25" s="10">
        <v>9</v>
      </c>
      <c r="E25" s="11" t="s">
        <v>27</v>
      </c>
      <c r="F25" s="12">
        <v>23000</v>
      </c>
      <c r="G25" s="13">
        <f t="shared" si="0"/>
        <v>207000</v>
      </c>
    </row>
    <row r="26" spans="1:7" ht="24.75" customHeight="1" x14ac:dyDescent="0.25">
      <c r="A26" s="55"/>
      <c r="B26" s="14" t="s">
        <v>62</v>
      </c>
      <c r="C26" s="9" t="s">
        <v>21</v>
      </c>
      <c r="D26" s="10">
        <v>8</v>
      </c>
      <c r="E26" s="11" t="s">
        <v>27</v>
      </c>
      <c r="F26" s="12">
        <v>23000</v>
      </c>
      <c r="G26" s="13">
        <f t="shared" si="0"/>
        <v>184000</v>
      </c>
    </row>
    <row r="27" spans="1:7" ht="12.75" customHeight="1" x14ac:dyDescent="0.25">
      <c r="A27" s="55"/>
      <c r="B27" s="8" t="s">
        <v>63</v>
      </c>
      <c r="C27" s="9" t="s">
        <v>21</v>
      </c>
      <c r="D27" s="10">
        <v>9.8000000000000007</v>
      </c>
      <c r="E27" s="11" t="s">
        <v>28</v>
      </c>
      <c r="F27" s="12">
        <v>23000</v>
      </c>
      <c r="G27" s="13">
        <f t="shared" si="0"/>
        <v>225400.00000000003</v>
      </c>
    </row>
    <row r="28" spans="1:7" ht="13.5" customHeight="1" x14ac:dyDescent="0.25">
      <c r="A28" s="55"/>
      <c r="B28" s="60" t="s">
        <v>115</v>
      </c>
      <c r="C28" s="61"/>
      <c r="D28" s="61"/>
      <c r="E28" s="61"/>
      <c r="F28" s="62"/>
      <c r="G28" s="63">
        <f>SUM(G21:G27)</f>
        <v>1087900</v>
      </c>
    </row>
    <row r="29" spans="1:7" ht="12" customHeight="1" x14ac:dyDescent="0.25">
      <c r="A29" s="39"/>
      <c r="B29" s="64"/>
      <c r="C29" s="65"/>
      <c r="D29" s="65"/>
      <c r="E29" s="65"/>
      <c r="F29" s="66"/>
      <c r="G29" s="66"/>
    </row>
    <row r="30" spans="1:7" ht="12" customHeight="1" x14ac:dyDescent="0.25">
      <c r="A30" s="55"/>
      <c r="B30" s="56" t="s">
        <v>22</v>
      </c>
      <c r="C30" s="67"/>
      <c r="D30" s="68"/>
      <c r="E30" s="68"/>
      <c r="F30" s="58"/>
      <c r="G30" s="58"/>
    </row>
    <row r="31" spans="1:7" ht="24" customHeight="1" x14ac:dyDescent="0.25">
      <c r="A31" s="55"/>
      <c r="B31" s="69" t="s">
        <v>15</v>
      </c>
      <c r="C31" s="59" t="s">
        <v>16</v>
      </c>
      <c r="D31" s="59" t="s">
        <v>17</v>
      </c>
      <c r="E31" s="69" t="s">
        <v>18</v>
      </c>
      <c r="F31" s="59" t="s">
        <v>19</v>
      </c>
      <c r="G31" s="69" t="s">
        <v>20</v>
      </c>
    </row>
    <row r="32" spans="1:7" ht="12" customHeight="1" x14ac:dyDescent="0.25">
      <c r="A32" s="55"/>
      <c r="B32" s="15"/>
      <c r="C32" s="16"/>
      <c r="D32" s="16"/>
      <c r="E32" s="16"/>
      <c r="F32" s="17"/>
      <c r="G32" s="17"/>
    </row>
    <row r="33" spans="1:11" ht="13.5" customHeight="1" x14ac:dyDescent="0.25">
      <c r="A33" s="55"/>
      <c r="B33" s="60" t="s">
        <v>23</v>
      </c>
      <c r="C33" s="61"/>
      <c r="D33" s="61"/>
      <c r="E33" s="61"/>
      <c r="F33" s="62"/>
      <c r="G33" s="63">
        <f>SUM(G32)</f>
        <v>0</v>
      </c>
    </row>
    <row r="34" spans="1:11" ht="12" customHeight="1" x14ac:dyDescent="0.25">
      <c r="A34" s="39"/>
      <c r="B34" s="64"/>
      <c r="C34" s="65"/>
      <c r="D34" s="65"/>
      <c r="E34" s="65"/>
      <c r="F34" s="66"/>
      <c r="G34" s="66"/>
    </row>
    <row r="35" spans="1:11" ht="12" customHeight="1" x14ac:dyDescent="0.25">
      <c r="A35" s="55"/>
      <c r="B35" s="56" t="s">
        <v>24</v>
      </c>
      <c r="C35" s="67"/>
      <c r="D35" s="68"/>
      <c r="E35" s="68"/>
      <c r="F35" s="58"/>
      <c r="G35" s="58"/>
    </row>
    <row r="36" spans="1:11" ht="24" customHeight="1" x14ac:dyDescent="0.25">
      <c r="A36" s="55"/>
      <c r="B36" s="69" t="s">
        <v>15</v>
      </c>
      <c r="C36" s="69" t="s">
        <v>16</v>
      </c>
      <c r="D36" s="69" t="s">
        <v>17</v>
      </c>
      <c r="E36" s="69" t="s">
        <v>18</v>
      </c>
      <c r="F36" s="59" t="s">
        <v>19</v>
      </c>
      <c r="G36" s="69" t="s">
        <v>20</v>
      </c>
    </row>
    <row r="37" spans="1:11" ht="12.75" customHeight="1" x14ac:dyDescent="0.25">
      <c r="A37" s="55"/>
      <c r="B37" s="18" t="s">
        <v>64</v>
      </c>
      <c r="C37" s="19" t="s">
        <v>25</v>
      </c>
      <c r="D37" s="20">
        <v>1</v>
      </c>
      <c r="E37" s="21" t="s">
        <v>65</v>
      </c>
      <c r="F37" s="12">
        <v>70000</v>
      </c>
      <c r="G37" s="22">
        <f>+F37*D37</f>
        <v>70000</v>
      </c>
    </row>
    <row r="38" spans="1:11" ht="12.75" customHeight="1" x14ac:dyDescent="0.25">
      <c r="A38" s="55"/>
      <c r="B38" s="18" t="s">
        <v>66</v>
      </c>
      <c r="C38" s="19" t="s">
        <v>25</v>
      </c>
      <c r="D38" s="20">
        <v>2</v>
      </c>
      <c r="E38" s="21" t="s">
        <v>26</v>
      </c>
      <c r="F38" s="12">
        <v>40000</v>
      </c>
      <c r="G38" s="22">
        <f t="shared" ref="G38:G41" si="1">+D38*F38</f>
        <v>80000</v>
      </c>
    </row>
    <row r="39" spans="1:11" ht="12.75" customHeight="1" x14ac:dyDescent="0.25">
      <c r="A39" s="55"/>
      <c r="B39" s="23" t="s">
        <v>67</v>
      </c>
      <c r="C39" s="19" t="s">
        <v>25</v>
      </c>
      <c r="D39" s="20">
        <v>2</v>
      </c>
      <c r="E39" s="21" t="s">
        <v>26</v>
      </c>
      <c r="F39" s="24">
        <v>70000</v>
      </c>
      <c r="G39" s="22">
        <f t="shared" si="1"/>
        <v>140000</v>
      </c>
    </row>
    <row r="40" spans="1:11" ht="12.75" customHeight="1" x14ac:dyDescent="0.25">
      <c r="A40" s="55"/>
      <c r="B40" s="18" t="s">
        <v>68</v>
      </c>
      <c r="C40" s="19" t="s">
        <v>25</v>
      </c>
      <c r="D40" s="25">
        <v>0.25</v>
      </c>
      <c r="E40" s="21" t="s">
        <v>27</v>
      </c>
      <c r="F40" s="12">
        <v>120000</v>
      </c>
      <c r="G40" s="22">
        <f t="shared" si="1"/>
        <v>30000</v>
      </c>
    </row>
    <row r="41" spans="1:11" ht="12.75" customHeight="1" x14ac:dyDescent="0.25">
      <c r="A41" s="55"/>
      <c r="B41" s="18" t="s">
        <v>69</v>
      </c>
      <c r="C41" s="19" t="s">
        <v>25</v>
      </c>
      <c r="D41" s="20">
        <v>4</v>
      </c>
      <c r="E41" s="21" t="s">
        <v>28</v>
      </c>
      <c r="F41" s="12">
        <v>80000</v>
      </c>
      <c r="G41" s="22">
        <f t="shared" si="1"/>
        <v>320000</v>
      </c>
    </row>
    <row r="42" spans="1:11" ht="13.5" customHeight="1" x14ac:dyDescent="0.25">
      <c r="A42" s="55"/>
      <c r="B42" s="60" t="s">
        <v>29</v>
      </c>
      <c r="C42" s="61"/>
      <c r="D42" s="61"/>
      <c r="E42" s="61"/>
      <c r="F42" s="62"/>
      <c r="G42" s="63">
        <f>SUM(G37:G41)</f>
        <v>640000</v>
      </c>
    </row>
    <row r="43" spans="1:11" ht="12" customHeight="1" x14ac:dyDescent="0.25">
      <c r="A43" s="39"/>
      <c r="B43" s="64"/>
      <c r="C43" s="65"/>
      <c r="D43" s="65"/>
      <c r="E43" s="65"/>
      <c r="F43" s="66"/>
      <c r="G43" s="66"/>
    </row>
    <row r="44" spans="1:11" ht="12" customHeight="1" x14ac:dyDescent="0.25">
      <c r="A44" s="55"/>
      <c r="B44" s="56" t="s">
        <v>30</v>
      </c>
      <c r="C44" s="67"/>
      <c r="D44" s="68"/>
      <c r="E44" s="68"/>
      <c r="F44" s="58"/>
      <c r="G44" s="58"/>
    </row>
    <row r="45" spans="1:11" ht="24" customHeight="1" x14ac:dyDescent="0.25">
      <c r="A45" s="55"/>
      <c r="B45" s="59" t="s">
        <v>31</v>
      </c>
      <c r="C45" s="59" t="s">
        <v>32</v>
      </c>
      <c r="D45" s="59" t="s">
        <v>33</v>
      </c>
      <c r="E45" s="59" t="s">
        <v>18</v>
      </c>
      <c r="F45" s="59" t="s">
        <v>19</v>
      </c>
      <c r="G45" s="59" t="s">
        <v>20</v>
      </c>
      <c r="K45" s="70"/>
    </row>
    <row r="46" spans="1:11" ht="12.75" customHeight="1" x14ac:dyDescent="0.25">
      <c r="A46" s="55"/>
      <c r="B46" s="121" t="s">
        <v>71</v>
      </c>
      <c r="C46" s="121"/>
      <c r="D46" s="121"/>
      <c r="E46" s="121"/>
      <c r="F46" s="121"/>
      <c r="G46" s="121"/>
      <c r="K46" s="70"/>
    </row>
    <row r="47" spans="1:11" ht="12.75" customHeight="1" x14ac:dyDescent="0.25">
      <c r="A47" s="55"/>
      <c r="B47" s="26" t="s">
        <v>72</v>
      </c>
      <c r="C47" s="27" t="s">
        <v>35</v>
      </c>
      <c r="D47" s="28">
        <v>2</v>
      </c>
      <c r="E47" s="28" t="s">
        <v>73</v>
      </c>
      <c r="F47" s="24">
        <v>60000</v>
      </c>
      <c r="G47" s="22">
        <f>+D47*F47</f>
        <v>120000</v>
      </c>
    </row>
    <row r="48" spans="1:11" ht="12.75" customHeight="1" x14ac:dyDescent="0.25">
      <c r="A48" s="55"/>
      <c r="B48" s="122" t="s">
        <v>34</v>
      </c>
      <c r="C48" s="122"/>
      <c r="D48" s="122"/>
      <c r="E48" s="122"/>
      <c r="F48" s="122"/>
      <c r="G48" s="122"/>
    </row>
    <row r="49" spans="1:7" ht="12.75" customHeight="1" x14ac:dyDescent="0.25">
      <c r="A49" s="55"/>
      <c r="B49" s="23" t="s">
        <v>74</v>
      </c>
      <c r="C49" s="19" t="s">
        <v>35</v>
      </c>
      <c r="D49" s="29">
        <v>300</v>
      </c>
      <c r="E49" s="21" t="s">
        <v>26</v>
      </c>
      <c r="F49" s="24">
        <v>440</v>
      </c>
      <c r="G49" s="35">
        <f t="shared" ref="G49:G54" si="2">+D49*F49</f>
        <v>132000</v>
      </c>
    </row>
    <row r="50" spans="1:7" ht="12.75" customHeight="1" x14ac:dyDescent="0.25">
      <c r="A50" s="55"/>
      <c r="B50" s="23" t="s">
        <v>75</v>
      </c>
      <c r="C50" s="19" t="s">
        <v>35</v>
      </c>
      <c r="D50" s="29">
        <v>300</v>
      </c>
      <c r="E50" s="21" t="s">
        <v>76</v>
      </c>
      <c r="F50" s="124">
        <v>1476</v>
      </c>
      <c r="G50" s="35">
        <f t="shared" si="2"/>
        <v>442800</v>
      </c>
    </row>
    <row r="51" spans="1:7" ht="12.75" customHeight="1" x14ac:dyDescent="0.25">
      <c r="A51" s="55"/>
      <c r="B51" s="23" t="s">
        <v>77</v>
      </c>
      <c r="C51" s="19" t="s">
        <v>35</v>
      </c>
      <c r="D51" s="29">
        <v>300</v>
      </c>
      <c r="E51" s="21" t="s">
        <v>26</v>
      </c>
      <c r="F51" s="24">
        <v>2723</v>
      </c>
      <c r="G51" s="35">
        <f t="shared" si="2"/>
        <v>816900</v>
      </c>
    </row>
    <row r="52" spans="1:7" ht="12.75" customHeight="1" x14ac:dyDescent="0.25">
      <c r="A52" s="55"/>
      <c r="B52" s="23" t="s">
        <v>78</v>
      </c>
      <c r="C52" s="19" t="s">
        <v>35</v>
      </c>
      <c r="D52" s="29">
        <v>584</v>
      </c>
      <c r="E52" s="21" t="s">
        <v>76</v>
      </c>
      <c r="F52" s="125">
        <v>1945</v>
      </c>
      <c r="G52" s="35">
        <f t="shared" si="2"/>
        <v>1135880</v>
      </c>
    </row>
    <row r="53" spans="1:7" ht="12.75" customHeight="1" x14ac:dyDescent="0.25">
      <c r="A53" s="55"/>
      <c r="B53" s="18" t="s">
        <v>79</v>
      </c>
      <c r="C53" s="19" t="s">
        <v>88</v>
      </c>
      <c r="D53" s="29">
        <v>2</v>
      </c>
      <c r="E53" s="21" t="s">
        <v>76</v>
      </c>
      <c r="F53" s="24">
        <v>7525</v>
      </c>
      <c r="G53" s="35">
        <f t="shared" si="2"/>
        <v>15050</v>
      </c>
    </row>
    <row r="54" spans="1:7" ht="12.75" customHeight="1" x14ac:dyDescent="0.25">
      <c r="A54" s="55"/>
      <c r="B54" s="18" t="s">
        <v>80</v>
      </c>
      <c r="C54" s="19" t="s">
        <v>101</v>
      </c>
      <c r="D54" s="29">
        <v>3</v>
      </c>
      <c r="E54" s="21" t="s">
        <v>76</v>
      </c>
      <c r="F54" s="24">
        <v>12270</v>
      </c>
      <c r="G54" s="35">
        <f t="shared" si="2"/>
        <v>36810</v>
      </c>
    </row>
    <row r="55" spans="1:7" ht="12.75" customHeight="1" x14ac:dyDescent="0.25">
      <c r="A55" s="55"/>
      <c r="B55" s="122" t="s">
        <v>81</v>
      </c>
      <c r="C55" s="122"/>
      <c r="D55" s="122"/>
      <c r="E55" s="122"/>
      <c r="F55" s="122"/>
      <c r="G55" s="122"/>
    </row>
    <row r="56" spans="1:7" ht="12.75" customHeight="1" x14ac:dyDescent="0.25">
      <c r="A56" s="55"/>
      <c r="B56" s="18" t="s">
        <v>82</v>
      </c>
      <c r="C56" s="19" t="s">
        <v>35</v>
      </c>
      <c r="D56" s="29">
        <v>2</v>
      </c>
      <c r="E56" s="21" t="s">
        <v>60</v>
      </c>
      <c r="F56" s="24">
        <v>4789</v>
      </c>
      <c r="G56" s="35">
        <f t="shared" ref="G56:G57" si="3">+D56*F56</f>
        <v>9578</v>
      </c>
    </row>
    <row r="57" spans="1:7" ht="12.75" customHeight="1" x14ac:dyDescent="0.25">
      <c r="A57" s="55"/>
      <c r="B57" s="18" t="s">
        <v>83</v>
      </c>
      <c r="C57" s="19" t="s">
        <v>35</v>
      </c>
      <c r="D57" s="29">
        <v>3</v>
      </c>
      <c r="E57" s="21" t="s">
        <v>84</v>
      </c>
      <c r="F57" s="24">
        <v>60940</v>
      </c>
      <c r="G57" s="35">
        <f t="shared" si="3"/>
        <v>182820</v>
      </c>
    </row>
    <row r="58" spans="1:7" ht="12.75" customHeight="1" x14ac:dyDescent="0.25">
      <c r="A58" s="55"/>
      <c r="B58" s="123" t="s">
        <v>36</v>
      </c>
      <c r="C58" s="123"/>
      <c r="D58" s="123"/>
      <c r="E58" s="123"/>
      <c r="F58" s="123"/>
      <c r="G58" s="123"/>
    </row>
    <row r="59" spans="1:7" ht="12.75" customHeight="1" x14ac:dyDescent="0.25">
      <c r="A59" s="55"/>
      <c r="B59" s="18" t="s">
        <v>85</v>
      </c>
      <c r="C59" s="19" t="s">
        <v>35</v>
      </c>
      <c r="D59" s="30">
        <v>0.5</v>
      </c>
      <c r="E59" s="21" t="s">
        <v>86</v>
      </c>
      <c r="F59" s="24">
        <v>52410</v>
      </c>
      <c r="G59" s="35">
        <f t="shared" ref="G59:G60" si="4">+D59*F59</f>
        <v>26205</v>
      </c>
    </row>
    <row r="60" spans="1:7" ht="12.75" customHeight="1" x14ac:dyDescent="0.25">
      <c r="A60" s="55"/>
      <c r="B60" s="23" t="s">
        <v>87</v>
      </c>
      <c r="C60" s="19" t="s">
        <v>88</v>
      </c>
      <c r="D60" s="29">
        <v>1</v>
      </c>
      <c r="E60" s="21" t="s">
        <v>86</v>
      </c>
      <c r="F60" s="24">
        <v>12950</v>
      </c>
      <c r="G60" s="35">
        <f t="shared" si="4"/>
        <v>12950</v>
      </c>
    </row>
    <row r="61" spans="1:7" ht="13.5" customHeight="1" x14ac:dyDescent="0.25">
      <c r="A61" s="55"/>
      <c r="B61" s="60" t="s">
        <v>37</v>
      </c>
      <c r="C61" s="61"/>
      <c r="D61" s="61"/>
      <c r="E61" s="61"/>
      <c r="F61" s="62"/>
      <c r="G61" s="63">
        <f>SUM(G46:G60)</f>
        <v>2930993</v>
      </c>
    </row>
    <row r="62" spans="1:7" ht="12" customHeight="1" x14ac:dyDescent="0.25">
      <c r="A62" s="39"/>
      <c r="B62" s="64"/>
      <c r="C62" s="65"/>
      <c r="D62" s="65"/>
      <c r="E62" s="71"/>
      <c r="F62" s="66"/>
      <c r="G62" s="66"/>
    </row>
    <row r="63" spans="1:7" ht="12" customHeight="1" x14ac:dyDescent="0.25">
      <c r="A63" s="55"/>
      <c r="B63" s="56" t="s">
        <v>38</v>
      </c>
      <c r="C63" s="67"/>
      <c r="D63" s="68"/>
      <c r="E63" s="68"/>
      <c r="F63" s="58"/>
      <c r="G63" s="58"/>
    </row>
    <row r="64" spans="1:7" ht="24" customHeight="1" x14ac:dyDescent="0.25">
      <c r="A64" s="55"/>
      <c r="B64" s="69" t="s">
        <v>39</v>
      </c>
      <c r="C64" s="59" t="s">
        <v>32</v>
      </c>
      <c r="D64" s="59" t="s">
        <v>33</v>
      </c>
      <c r="E64" s="69" t="s">
        <v>18</v>
      </c>
      <c r="F64" s="59" t="s">
        <v>19</v>
      </c>
      <c r="G64" s="69" t="s">
        <v>20</v>
      </c>
    </row>
    <row r="65" spans="1:7" ht="12.75" customHeight="1" x14ac:dyDescent="0.25">
      <c r="A65" s="55"/>
      <c r="B65" s="31" t="s">
        <v>70</v>
      </c>
      <c r="C65" s="32" t="s">
        <v>102</v>
      </c>
      <c r="D65" s="33">
        <v>2</v>
      </c>
      <c r="E65" s="34" t="s">
        <v>95</v>
      </c>
      <c r="F65" s="33">
        <v>150000</v>
      </c>
      <c r="G65" s="17">
        <f>(D65*F65)</f>
        <v>300000</v>
      </c>
    </row>
    <row r="66" spans="1:7" ht="13.5" customHeight="1" x14ac:dyDescent="0.25">
      <c r="A66" s="55"/>
      <c r="B66" s="60" t="s">
        <v>40</v>
      </c>
      <c r="C66" s="61"/>
      <c r="D66" s="61"/>
      <c r="E66" s="61"/>
      <c r="F66" s="62"/>
      <c r="G66" s="63">
        <f>SUM(G65)</f>
        <v>300000</v>
      </c>
    </row>
    <row r="67" spans="1:7" ht="12" customHeight="1" x14ac:dyDescent="0.25">
      <c r="A67" s="39"/>
      <c r="B67" s="64"/>
      <c r="C67" s="64"/>
      <c r="D67" s="64"/>
      <c r="E67" s="64"/>
      <c r="F67" s="72"/>
      <c r="G67" s="72"/>
    </row>
    <row r="68" spans="1:7" ht="12" customHeight="1" x14ac:dyDescent="0.25">
      <c r="A68" s="55"/>
      <c r="B68" s="73" t="s">
        <v>41</v>
      </c>
      <c r="C68" s="74"/>
      <c r="D68" s="74"/>
      <c r="E68" s="74"/>
      <c r="F68" s="74"/>
      <c r="G68" s="75">
        <f>G28+G33+G42+G61+G66</f>
        <v>4958893</v>
      </c>
    </row>
    <row r="69" spans="1:7" ht="12" customHeight="1" x14ac:dyDescent="0.25">
      <c r="A69" s="55"/>
      <c r="B69" s="76" t="s">
        <v>42</v>
      </c>
      <c r="C69" s="77"/>
      <c r="D69" s="77"/>
      <c r="E69" s="77"/>
      <c r="F69" s="77"/>
      <c r="G69" s="78">
        <f>G68*0.05</f>
        <v>247944.65000000002</v>
      </c>
    </row>
    <row r="70" spans="1:7" ht="12" customHeight="1" x14ac:dyDescent="0.25">
      <c r="A70" s="55"/>
      <c r="B70" s="73" t="s">
        <v>43</v>
      </c>
      <c r="C70" s="74"/>
      <c r="D70" s="74"/>
      <c r="E70" s="74"/>
      <c r="F70" s="74"/>
      <c r="G70" s="75">
        <f>G69+G68</f>
        <v>5206837.6500000004</v>
      </c>
    </row>
    <row r="71" spans="1:7" ht="12" customHeight="1" x14ac:dyDescent="0.25">
      <c r="A71" s="55"/>
      <c r="B71" s="76" t="s">
        <v>44</v>
      </c>
      <c r="C71" s="77"/>
      <c r="D71" s="77"/>
      <c r="E71" s="77"/>
      <c r="F71" s="77"/>
      <c r="G71" s="78">
        <f>G12</f>
        <v>6250000</v>
      </c>
    </row>
    <row r="72" spans="1:7" ht="12" customHeight="1" x14ac:dyDescent="0.25">
      <c r="A72" s="55"/>
      <c r="B72" s="73" t="s">
        <v>45</v>
      </c>
      <c r="C72" s="74"/>
      <c r="D72" s="74"/>
      <c r="E72" s="74"/>
      <c r="F72" s="74"/>
      <c r="G72" s="79">
        <f>G71-G70</f>
        <v>1043162.3499999996</v>
      </c>
    </row>
    <row r="73" spans="1:7" ht="12" customHeight="1" x14ac:dyDescent="0.25">
      <c r="A73" s="55"/>
      <c r="B73" s="80" t="s">
        <v>113</v>
      </c>
      <c r="C73" s="81"/>
      <c r="D73" s="81"/>
      <c r="E73" s="81"/>
      <c r="F73" s="81"/>
      <c r="G73" s="82"/>
    </row>
    <row r="74" spans="1:7" ht="12.75" customHeight="1" thickBot="1" x14ac:dyDescent="0.3">
      <c r="A74" s="55"/>
      <c r="B74" s="83"/>
      <c r="C74" s="81"/>
      <c r="D74" s="81"/>
      <c r="E74" s="81"/>
      <c r="F74" s="81"/>
      <c r="G74" s="82"/>
    </row>
    <row r="75" spans="1:7" ht="12" customHeight="1" x14ac:dyDescent="0.25">
      <c r="A75" s="55"/>
      <c r="B75" s="84" t="s">
        <v>114</v>
      </c>
      <c r="C75" s="85"/>
      <c r="D75" s="85"/>
      <c r="E75" s="85"/>
      <c r="F75" s="86"/>
      <c r="G75" s="82"/>
    </row>
    <row r="76" spans="1:7" ht="12" customHeight="1" x14ac:dyDescent="0.25">
      <c r="A76" s="55"/>
      <c r="B76" s="87" t="s">
        <v>104</v>
      </c>
      <c r="C76" s="88"/>
      <c r="D76" s="88"/>
      <c r="E76" s="88"/>
      <c r="F76" s="89"/>
      <c r="G76" s="82"/>
    </row>
    <row r="77" spans="1:7" ht="12" customHeight="1" x14ac:dyDescent="0.25">
      <c r="A77" s="55"/>
      <c r="B77" s="87" t="s">
        <v>105</v>
      </c>
      <c r="C77" s="88"/>
      <c r="D77" s="88"/>
      <c r="E77" s="88"/>
      <c r="F77" s="89"/>
      <c r="G77" s="82"/>
    </row>
    <row r="78" spans="1:7" ht="12" customHeight="1" x14ac:dyDescent="0.25">
      <c r="A78" s="55"/>
      <c r="B78" s="87" t="s">
        <v>106</v>
      </c>
      <c r="C78" s="88"/>
      <c r="D78" s="88"/>
      <c r="E78" s="88"/>
      <c r="F78" s="89"/>
      <c r="G78" s="82"/>
    </row>
    <row r="79" spans="1:7" ht="12" customHeight="1" x14ac:dyDescent="0.25">
      <c r="A79" s="55"/>
      <c r="B79" s="87" t="s">
        <v>107</v>
      </c>
      <c r="C79" s="88"/>
      <c r="D79" s="88"/>
      <c r="E79" s="88"/>
      <c r="F79" s="89"/>
      <c r="G79" s="82"/>
    </row>
    <row r="80" spans="1:7" ht="12" customHeight="1" x14ac:dyDescent="0.25">
      <c r="A80" s="55"/>
      <c r="B80" s="87" t="s">
        <v>108</v>
      </c>
      <c r="C80" s="88"/>
      <c r="D80" s="88"/>
      <c r="E80" s="88"/>
      <c r="F80" s="89"/>
      <c r="G80" s="82"/>
    </row>
    <row r="81" spans="1:7" ht="12.75" customHeight="1" x14ac:dyDescent="0.25">
      <c r="A81" s="55"/>
      <c r="B81" s="87" t="s">
        <v>109</v>
      </c>
      <c r="C81" s="88"/>
      <c r="D81" s="88"/>
      <c r="E81" s="88"/>
      <c r="F81" s="89"/>
      <c r="G81" s="82"/>
    </row>
    <row r="82" spans="1:7" ht="12.75" customHeight="1" thickBot="1" x14ac:dyDescent="0.3">
      <c r="A82" s="55"/>
      <c r="B82" s="90" t="s">
        <v>111</v>
      </c>
      <c r="C82" s="91"/>
      <c r="D82" s="91"/>
      <c r="E82" s="91"/>
      <c r="F82" s="92"/>
      <c r="G82" s="82"/>
    </row>
    <row r="83" spans="1:7" ht="12.75" customHeight="1" thickBot="1" x14ac:dyDescent="0.3">
      <c r="A83" s="55"/>
      <c r="B83" s="83"/>
      <c r="C83" s="88"/>
      <c r="D83" s="88"/>
      <c r="E83" s="88"/>
      <c r="F83" s="88"/>
      <c r="G83" s="82"/>
    </row>
    <row r="84" spans="1:7" ht="15" customHeight="1" thickBot="1" x14ac:dyDescent="0.3">
      <c r="A84" s="55"/>
      <c r="B84" s="110" t="s">
        <v>46</v>
      </c>
      <c r="C84" s="111"/>
      <c r="D84" s="112"/>
      <c r="E84" s="93"/>
      <c r="F84" s="93"/>
      <c r="G84" s="82"/>
    </row>
    <row r="85" spans="1:7" ht="12" customHeight="1" x14ac:dyDescent="0.25">
      <c r="A85" s="55"/>
      <c r="B85" s="94" t="s">
        <v>39</v>
      </c>
      <c r="C85" s="95" t="s">
        <v>99</v>
      </c>
      <c r="D85" s="96" t="s">
        <v>47</v>
      </c>
      <c r="E85" s="93"/>
      <c r="F85" s="93"/>
      <c r="G85" s="82"/>
    </row>
    <row r="86" spans="1:7" ht="12" customHeight="1" x14ac:dyDescent="0.25">
      <c r="A86" s="55"/>
      <c r="B86" s="97" t="s">
        <v>48</v>
      </c>
      <c r="C86" s="98">
        <f>G28</f>
        <v>1087900</v>
      </c>
      <c r="D86" s="99">
        <f>(C86/C92)</f>
        <v>0.20893680063176157</v>
      </c>
      <c r="E86" s="93"/>
      <c r="F86" s="93"/>
      <c r="G86" s="82"/>
    </row>
    <row r="87" spans="1:7" ht="12" customHeight="1" x14ac:dyDescent="0.25">
      <c r="A87" s="55"/>
      <c r="B87" s="97" t="s">
        <v>49</v>
      </c>
      <c r="C87" s="98">
        <f>+G33</f>
        <v>0</v>
      </c>
      <c r="D87" s="99">
        <v>0</v>
      </c>
      <c r="E87" s="93"/>
      <c r="F87" s="93"/>
      <c r="G87" s="82"/>
    </row>
    <row r="88" spans="1:7" ht="12" customHeight="1" x14ac:dyDescent="0.25">
      <c r="A88" s="55"/>
      <c r="B88" s="97" t="s">
        <v>50</v>
      </c>
      <c r="C88" s="98">
        <f>G42</f>
        <v>640000</v>
      </c>
      <c r="D88" s="99">
        <f>(C88/C92)</f>
        <v>0.12291529773354849</v>
      </c>
      <c r="E88" s="93"/>
      <c r="F88" s="93"/>
      <c r="G88" s="82"/>
    </row>
    <row r="89" spans="1:7" ht="12" customHeight="1" x14ac:dyDescent="0.25">
      <c r="A89" s="55"/>
      <c r="B89" s="97" t="s">
        <v>31</v>
      </c>
      <c r="C89" s="98">
        <f>G61</f>
        <v>2930993</v>
      </c>
      <c r="D89" s="99">
        <f>(C89/C92)</f>
        <v>0.56291230820304139</v>
      </c>
      <c r="E89" s="93"/>
      <c r="F89" s="93"/>
      <c r="G89" s="82"/>
    </row>
    <row r="90" spans="1:7" ht="12" customHeight="1" x14ac:dyDescent="0.25">
      <c r="A90" s="55"/>
      <c r="B90" s="97" t="s">
        <v>51</v>
      </c>
      <c r="C90" s="100">
        <f>G66</f>
        <v>300000</v>
      </c>
      <c r="D90" s="99">
        <f>(C90/C92)</f>
        <v>5.7616545812600853E-2</v>
      </c>
      <c r="E90" s="101"/>
      <c r="F90" s="101"/>
      <c r="G90" s="82"/>
    </row>
    <row r="91" spans="1:7" ht="12" customHeight="1" x14ac:dyDescent="0.25">
      <c r="A91" s="55"/>
      <c r="B91" s="97" t="s">
        <v>52</v>
      </c>
      <c r="C91" s="100">
        <f>G69</f>
        <v>247944.65000000002</v>
      </c>
      <c r="D91" s="99">
        <f>(C91/C92)</f>
        <v>4.7619047619047623E-2</v>
      </c>
      <c r="E91" s="101"/>
      <c r="F91" s="101"/>
      <c r="G91" s="82"/>
    </row>
    <row r="92" spans="1:7" ht="12.75" customHeight="1" thickBot="1" x14ac:dyDescent="0.3">
      <c r="A92" s="55"/>
      <c r="B92" s="102" t="s">
        <v>53</v>
      </c>
      <c r="C92" s="103">
        <f>SUM(C86:C91)</f>
        <v>5206837.6500000004</v>
      </c>
      <c r="D92" s="104">
        <f>SUM(D86:D91)</f>
        <v>1</v>
      </c>
      <c r="E92" s="101"/>
      <c r="F92" s="101"/>
      <c r="G92" s="82"/>
    </row>
    <row r="93" spans="1:7" ht="12" customHeight="1" x14ac:dyDescent="0.25">
      <c r="A93" s="55"/>
      <c r="B93" s="83"/>
      <c r="C93" s="81"/>
      <c r="D93" s="81"/>
      <c r="E93" s="81"/>
      <c r="F93" s="81"/>
      <c r="G93" s="82"/>
    </row>
    <row r="94" spans="1:7" ht="12.75" customHeight="1" thickBot="1" x14ac:dyDescent="0.3">
      <c r="A94" s="55"/>
      <c r="B94" s="38"/>
      <c r="C94" s="81"/>
      <c r="D94" s="81"/>
      <c r="E94" s="81"/>
      <c r="F94" s="81"/>
      <c r="G94" s="82"/>
    </row>
    <row r="95" spans="1:7" ht="12" customHeight="1" thickBot="1" x14ac:dyDescent="0.3">
      <c r="A95" s="55"/>
      <c r="B95" s="110" t="s">
        <v>91</v>
      </c>
      <c r="C95" s="111"/>
      <c r="D95" s="111"/>
      <c r="E95" s="112"/>
      <c r="F95" s="101"/>
      <c r="G95" s="82"/>
    </row>
    <row r="96" spans="1:7" ht="12" customHeight="1" x14ac:dyDescent="0.25">
      <c r="A96" s="55"/>
      <c r="B96" s="105" t="s">
        <v>103</v>
      </c>
      <c r="C96" s="106">
        <v>24000</v>
      </c>
      <c r="D96" s="106">
        <v>25000</v>
      </c>
      <c r="E96" s="107">
        <v>26000</v>
      </c>
      <c r="F96" s="108"/>
      <c r="G96" s="109"/>
    </row>
    <row r="97" spans="1:7" ht="12.75" customHeight="1" thickBot="1" x14ac:dyDescent="0.3">
      <c r="A97" s="55"/>
      <c r="B97" s="102" t="s">
        <v>90</v>
      </c>
      <c r="C97" s="103">
        <f>+$G$70/C96</f>
        <v>216.95156875000001</v>
      </c>
      <c r="D97" s="103">
        <f t="shared" ref="D97:E97" si="5">+$G$70/D96</f>
        <v>208.27350600000003</v>
      </c>
      <c r="E97" s="103">
        <f t="shared" si="5"/>
        <v>200.26298653846155</v>
      </c>
      <c r="F97" s="108"/>
      <c r="G97" s="109"/>
    </row>
    <row r="98" spans="1:7" ht="15.6" customHeight="1" x14ac:dyDescent="0.25">
      <c r="A98" s="55"/>
      <c r="B98" s="80" t="s">
        <v>54</v>
      </c>
      <c r="C98" s="88"/>
      <c r="D98" s="88"/>
      <c r="E98" s="88"/>
      <c r="F98" s="88"/>
      <c r="G98" s="88"/>
    </row>
  </sheetData>
  <mergeCells count="13">
    <mergeCell ref="B95:E95"/>
    <mergeCell ref="E13:F13"/>
    <mergeCell ref="E11:F11"/>
    <mergeCell ref="E10:F10"/>
    <mergeCell ref="E9:F9"/>
    <mergeCell ref="E14:F14"/>
    <mergeCell ref="E15:F15"/>
    <mergeCell ref="B17:G17"/>
    <mergeCell ref="B46:G46"/>
    <mergeCell ref="B48:G48"/>
    <mergeCell ref="B55:G55"/>
    <mergeCell ref="B58:G58"/>
    <mergeCell ref="B84:D84"/>
  </mergeCells>
  <pageMargins left="0.74803149606299213" right="0.74803149606299213" top="0.98425196850393704" bottom="0.98425196850393704" header="0" footer="0"/>
  <pageSetup paperSize="14" scale="99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ZAPALLO GUARDA</vt:lpstr>
      <vt:lpstr>'ZAPALLO GUARDA'!Área_de_impresión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Perez Reyes Nora del Carmen</cp:lastModifiedBy>
  <cp:lastPrinted>2022-06-20T21:21:11Z</cp:lastPrinted>
  <dcterms:created xsi:type="dcterms:W3CDTF">2020-11-27T12:49:26Z</dcterms:created>
  <dcterms:modified xsi:type="dcterms:W3CDTF">2022-06-20T21:21:44Z</dcterms:modified>
</cp:coreProperties>
</file>