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ZAPALLO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89" i="1"/>
  <c r="G88" i="1"/>
  <c r="G87" i="1"/>
  <c r="G82" i="1"/>
  <c r="G81" i="1"/>
  <c r="G79" i="1"/>
  <c r="G78" i="1"/>
  <c r="G76" i="1"/>
  <c r="F75" i="1"/>
  <c r="G75" i="1" s="1"/>
  <c r="G74" i="1"/>
  <c r="G73" i="1"/>
  <c r="G72" i="1"/>
  <c r="G71" i="1"/>
  <c r="G70" i="1"/>
  <c r="G69" i="1"/>
  <c r="G68" i="1"/>
  <c r="G67" i="1"/>
  <c r="G66" i="1"/>
  <c r="G65" i="1"/>
  <c r="G63" i="1"/>
  <c r="G57" i="1"/>
  <c r="G56" i="1"/>
  <c r="G55" i="1"/>
  <c r="G54" i="1"/>
  <c r="G53" i="1"/>
  <c r="G52" i="1"/>
  <c r="G51" i="1"/>
  <c r="G50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0" i="1"/>
  <c r="G11" i="1" s="1"/>
  <c r="G90" i="1" l="1"/>
  <c r="G95" i="1"/>
  <c r="G83" i="1" l="1"/>
  <c r="C113" i="1" s="1"/>
  <c r="G58" i="1"/>
  <c r="C112" i="1" s="1"/>
  <c r="G41" i="1"/>
  <c r="C110" i="1" l="1"/>
  <c r="G46" i="1"/>
  <c r="G92" i="1" s="1"/>
  <c r="G93" i="1" s="1"/>
  <c r="G94" i="1" s="1"/>
  <c r="G96" i="1" s="1"/>
  <c r="C114" i="1"/>
  <c r="C111" i="1" l="1"/>
  <c r="C115" i="1" l="1"/>
  <c r="C116" i="1" s="1"/>
  <c r="D111" i="1" s="1"/>
  <c r="E121" i="1"/>
  <c r="D113" i="1" l="1"/>
  <c r="D112" i="1"/>
  <c r="D110" i="1"/>
  <c r="D114" i="1"/>
  <c r="C121" i="1"/>
  <c r="D121" i="1"/>
  <c r="D115" i="1"/>
  <c r="D116" i="1" l="1"/>
</calcChain>
</file>

<file path=xl/sharedStrings.xml><?xml version="1.0" encoding="utf-8"?>
<sst xmlns="http://schemas.openxmlformats.org/spreadsheetml/2006/main" count="246" uniqueCount="139">
  <si>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</si>
  <si>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</si>
  <si>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</si>
  <si>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</si>
  <si>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</si>
  <si>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</si>
  <si>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</si>
  <si>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</si>
  <si>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</si>
  <si>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</si>
  <si>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</si>
  <si>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</si>
  <si>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</si>
  <si>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</si>
  <si>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</si>
  <si>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</si>
  <si>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</si>
  <si>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</si>
  <si>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</si>
  <si>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</si>
  <si>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</si>
  <si>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</si>
  <si>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</si>
  <si>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</si>
  <si>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</si>
  <si>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</si>
  <si>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</si>
  <si>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</si>
  <si>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</si>
  <si>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</si>
  <si>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</si>
  <si>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</si>
  <si>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</si>
  <si>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</si>
  <si>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</si>
  <si>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</si>
  <si>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</si>
  <si>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</si>
  <si>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</si>
  <si>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</si>
  <si>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</si>
  <si>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</si>
  <si>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</si>
  <si>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</si>
  <si>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</si>
  <si>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</si>
  <si>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</si>
  <si>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</si>
  <si>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</si>
  <si>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</si>
  <si>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</si>
  <si>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</si>
  <si>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</si>
  <si>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</si>
  <si>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</si>
  <si>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</si>
  <si>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</si>
  <si>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</si>
  <si>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</si>
  <si>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</si>
  <si>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</si>
  <si>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</si>
  <si>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</si>
  <si>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 Vicente</t>
  </si>
  <si>
    <t>Todas</t>
  </si>
  <si>
    <t>Julio</t>
  </si>
  <si>
    <t>Octubre</t>
  </si>
  <si>
    <t>Noviembre - Diciembre</t>
  </si>
  <si>
    <t>Septiembre</t>
  </si>
  <si>
    <t>Acequiadura</t>
  </si>
  <si>
    <t>c/u</t>
  </si>
  <si>
    <t>Nitrato de potasio</t>
  </si>
  <si>
    <t>FUNGICIDAS</t>
  </si>
  <si>
    <t>lt</t>
  </si>
  <si>
    <t>Rendimiento (unid./hà)</t>
  </si>
  <si>
    <t>Costo unitario ($/unid.) (*)</t>
  </si>
  <si>
    <t>Lib. B. O'Higgins</t>
  </si>
  <si>
    <t>Riegos (2)</t>
  </si>
  <si>
    <t>Noviembre</t>
  </si>
  <si>
    <t>Corte</t>
  </si>
  <si>
    <t>Acarreo y carga</t>
  </si>
  <si>
    <t>Rastraje (2)</t>
  </si>
  <si>
    <t>Aporca</t>
  </si>
  <si>
    <t>Urea</t>
  </si>
  <si>
    <t>Superfosfato triple</t>
  </si>
  <si>
    <t>Kendal</t>
  </si>
  <si>
    <t>Fosfimax</t>
  </si>
  <si>
    <t>Kelpac</t>
  </si>
  <si>
    <t>lts</t>
  </si>
  <si>
    <t>Traslados internos</t>
  </si>
  <si>
    <t>Flete</t>
  </si>
  <si>
    <t>Derecho de ingreso a la feria</t>
  </si>
  <si>
    <t>RENDIMIENTO (un./Há.)</t>
  </si>
  <si>
    <t>PRECIO ESPERADO ($/un.)</t>
  </si>
  <si>
    <t>ESCENARIOS COSTO UNITARIO  ($/un.)</t>
  </si>
  <si>
    <t>ZAPALLO DE GUARDA</t>
  </si>
  <si>
    <t>Camote</t>
  </si>
  <si>
    <t>Marzo- Abril</t>
  </si>
  <si>
    <t>Mercado local</t>
  </si>
  <si>
    <t>Marzo</t>
  </si>
  <si>
    <t>Riego pre-transplante</t>
  </si>
  <si>
    <t>Preparación y manejo almácigos</t>
  </si>
  <si>
    <t>Transplante plantines</t>
  </si>
  <si>
    <t>Aplicación fitosanitario</t>
  </si>
  <si>
    <t>Aplicación fertilizante</t>
  </si>
  <si>
    <t>Aplicación fitosanitario (2)</t>
  </si>
  <si>
    <t>Arreglo guías</t>
  </si>
  <si>
    <t>Riegos (3)</t>
  </si>
  <si>
    <t>Diciembre</t>
  </si>
  <si>
    <t>Riegos (1)</t>
  </si>
  <si>
    <t>Hilerado</t>
  </si>
  <si>
    <t>Melgadura y preparación de mesas</t>
  </si>
  <si>
    <t>SEMILLAS</t>
  </si>
  <si>
    <t>Semilla Zapallo</t>
  </si>
  <si>
    <t>Muriato de Potasio</t>
  </si>
  <si>
    <t>Biozyme</t>
  </si>
  <si>
    <t>Proplant</t>
  </si>
  <si>
    <t>Topas 200 EW</t>
  </si>
  <si>
    <t>Vertimec 018 EC</t>
  </si>
  <si>
    <t>Enero - Septiembre</t>
  </si>
  <si>
    <t>Abril-Mayo</t>
  </si>
  <si>
    <t>Lluvias, Heladas, sequias, olas de calor</t>
  </si>
  <si>
    <t>Curado</t>
  </si>
  <si>
    <t>sept-oct</t>
  </si>
  <si>
    <t>Enero-febrero</t>
  </si>
  <si>
    <t>marzo - abril</t>
  </si>
  <si>
    <t>febrero-marzo</t>
  </si>
  <si>
    <t>marzo</t>
  </si>
  <si>
    <t>marzo-abril</t>
  </si>
  <si>
    <t>sept</t>
  </si>
  <si>
    <t>octubre a enero</t>
  </si>
  <si>
    <t>oct-feb</t>
  </si>
  <si>
    <t>Nemacur 240 cs</t>
  </si>
  <si>
    <t>oct-nov</t>
  </si>
  <si>
    <t>oct-dic</t>
  </si>
  <si>
    <t>Abril-sept</t>
  </si>
  <si>
    <t>7. Recomendación es solo referencial.</t>
  </si>
  <si>
    <t>nov.dic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</si>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</sst>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.0&quot; &quot;;&quot;-&quot;* #,##0.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164" fontId="20" fillId="0" borderId="22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/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8" fontId="4" fillId="2" borderId="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21" fillId="5" borderId="28" xfId="0" applyNumberFormat="1" applyFont="1" applyFill="1" applyBorder="1" applyAlignment="1">
      <alignment vertical="center"/>
    </xf>
    <xf numFmtId="166" fontId="21" fillId="3" borderId="30" xfId="0" applyNumberFormat="1" applyFont="1" applyFill="1" applyBorder="1" applyAlignment="1">
      <alignment vertical="center"/>
    </xf>
    <xf numFmtId="166" fontId="21" fillId="5" borderId="30" xfId="0" applyNumberFormat="1" applyFont="1" applyFill="1" applyBorder="1" applyAlignment="1">
      <alignment vertical="center"/>
    </xf>
    <xf numFmtId="166" fontId="21" fillId="6" borderId="33" xfId="0" applyNumberFormat="1" applyFont="1" applyFill="1" applyBorder="1" applyAlignment="1">
      <alignment vertical="center"/>
    </xf>
  </cellXfs>
  <cellStyles count="3">
    <cellStyle name="Millares 5" xfId="2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122"/>
  <sheetViews>
    <sheetView showGridLines="0" tabSelected="1" zoomScale="136" zoomScaleNormal="136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36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3"/>
      <c r="C7" s="4"/>
      <c r="D7" s="2"/>
      <c r="E7" s="4"/>
      <c r="F7" s="4"/>
      <c r="G7" s="4"/>
    </row>
    <row r="8" spans="1:7" ht="12" customHeight="1" x14ac:dyDescent="0.25">
      <c r="A8" s="5"/>
      <c r="B8" s="6" t="s">
        <v>0</v>
      </c>
      <c r="C8" s="7" t="s">
        <v>95</v>
      </c>
      <c r="D8" s="8"/>
      <c r="E8" s="133" t="s">
        <v>92</v>
      </c>
      <c r="F8" s="134"/>
      <c r="G8" s="9">
        <v>40000</v>
      </c>
    </row>
    <row r="9" spans="1:7" ht="15" x14ac:dyDescent="0.25">
      <c r="A9" s="5"/>
      <c r="B9" s="10" t="s">
        <v>1</v>
      </c>
      <c r="C9" s="127" t="s">
        <v>96</v>
      </c>
      <c r="D9" s="11"/>
      <c r="E9" s="131" t="s">
        <v>2</v>
      </c>
      <c r="F9" s="132"/>
      <c r="G9" s="12" t="s">
        <v>97</v>
      </c>
    </row>
    <row r="10" spans="1:7" ht="15" x14ac:dyDescent="0.25">
      <c r="A10" s="5"/>
      <c r="B10" s="10" t="s">
        <v>3</v>
      </c>
      <c r="C10" s="127" t="s">
        <v>4</v>
      </c>
      <c r="D10" s="11"/>
      <c r="E10" s="131" t="s">
        <v>93</v>
      </c>
      <c r="F10" s="132"/>
      <c r="G10" s="128">
        <f>150*1.19</f>
        <v>178.5</v>
      </c>
    </row>
    <row r="11" spans="1:7" ht="11.25" customHeight="1" x14ac:dyDescent="0.25">
      <c r="A11" s="5"/>
      <c r="B11" s="10" t="s">
        <v>5</v>
      </c>
      <c r="C11" s="127" t="s">
        <v>76</v>
      </c>
      <c r="D11" s="11"/>
      <c r="E11" s="14" t="s">
        <v>6</v>
      </c>
      <c r="F11" s="15"/>
      <c r="G11" s="16">
        <f>+G8*G10</f>
        <v>7140000</v>
      </c>
    </row>
    <row r="12" spans="1:7" ht="11.25" customHeight="1" x14ac:dyDescent="0.25">
      <c r="A12" s="5"/>
      <c r="B12" s="10" t="s">
        <v>7</v>
      </c>
      <c r="C12" s="127" t="s">
        <v>63</v>
      </c>
      <c r="D12" s="11"/>
      <c r="E12" s="131" t="s">
        <v>8</v>
      </c>
      <c r="F12" s="132"/>
      <c r="G12" s="12" t="s">
        <v>98</v>
      </c>
    </row>
    <row r="13" spans="1:7" ht="13.5" customHeight="1" x14ac:dyDescent="0.25">
      <c r="A13" s="5"/>
      <c r="B13" s="10" t="s">
        <v>9</v>
      </c>
      <c r="C13" s="127" t="s">
        <v>64</v>
      </c>
      <c r="D13" s="11"/>
      <c r="E13" s="131" t="s">
        <v>10</v>
      </c>
      <c r="F13" s="132"/>
      <c r="G13" s="12" t="s">
        <v>99</v>
      </c>
    </row>
    <row r="14" spans="1:7" ht="27.75" customHeight="1" x14ac:dyDescent="0.25">
      <c r="A14" s="5"/>
      <c r="B14" s="10" t="s">
        <v>11</v>
      </c>
      <c r="C14" s="127" t="s">
        <v>138</v>
      </c>
      <c r="D14" s="11"/>
      <c r="E14" s="135" t="s">
        <v>12</v>
      </c>
      <c r="F14" s="136"/>
      <c r="G14" s="13" t="s">
        <v>121</v>
      </c>
    </row>
    <row r="15" spans="1:7" ht="12" customHeight="1" x14ac:dyDescent="0.25">
      <c r="A15" s="2"/>
      <c r="B15" s="17"/>
      <c r="C15" s="18"/>
      <c r="D15" s="19"/>
      <c r="E15" s="20"/>
      <c r="F15" s="20"/>
      <c r="G15" s="21"/>
    </row>
    <row r="16" spans="1:7" ht="12" customHeight="1" x14ac:dyDescent="0.25">
      <c r="A16" s="22"/>
      <c r="B16" s="137" t="s">
        <v>13</v>
      </c>
      <c r="C16" s="138"/>
      <c r="D16" s="138"/>
      <c r="E16" s="138"/>
      <c r="F16" s="138"/>
      <c r="G16" s="138"/>
    </row>
    <row r="17" spans="1:7" ht="12" customHeight="1" x14ac:dyDescent="0.25">
      <c r="A17" s="2"/>
      <c r="B17" s="23"/>
      <c r="C17" s="24"/>
      <c r="D17" s="24"/>
      <c r="E17" s="24"/>
      <c r="F17" s="25"/>
      <c r="G17" s="25"/>
    </row>
    <row r="18" spans="1:7" ht="12" customHeight="1" x14ac:dyDescent="0.25">
      <c r="A18" s="5"/>
      <c r="B18" s="26" t="s">
        <v>14</v>
      </c>
      <c r="C18" s="27"/>
      <c r="D18" s="28"/>
      <c r="E18" s="28"/>
      <c r="F18" s="28"/>
      <c r="G18" s="28"/>
    </row>
    <row r="19" spans="1:7" ht="24" customHeight="1" x14ac:dyDescent="0.25">
      <c r="A19" s="22"/>
      <c r="B19" s="29" t="s">
        <v>15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20</v>
      </c>
    </row>
    <row r="20" spans="1:7" ht="12.75" customHeight="1" x14ac:dyDescent="0.25">
      <c r="A20" s="22"/>
      <c r="B20" s="122" t="s">
        <v>100</v>
      </c>
      <c r="C20" s="30" t="s">
        <v>21</v>
      </c>
      <c r="D20" s="31">
        <v>1</v>
      </c>
      <c r="E20" s="122" t="s">
        <v>68</v>
      </c>
      <c r="F20" s="16">
        <v>25000</v>
      </c>
      <c r="G20" s="16">
        <f t="shared" ref="G20:G40" si="0">+D20*F20</f>
        <v>25000</v>
      </c>
    </row>
    <row r="21" spans="1:7" ht="25.5" customHeight="1" x14ac:dyDescent="0.25">
      <c r="A21" s="22"/>
      <c r="B21" s="122" t="s">
        <v>101</v>
      </c>
      <c r="C21" s="30" t="s">
        <v>21</v>
      </c>
      <c r="D21" s="31">
        <v>4</v>
      </c>
      <c r="E21" s="122" t="s">
        <v>123</v>
      </c>
      <c r="F21" s="16">
        <v>25000</v>
      </c>
      <c r="G21" s="16">
        <f t="shared" si="0"/>
        <v>100000</v>
      </c>
    </row>
    <row r="22" spans="1:7" ht="12.75" customHeight="1" x14ac:dyDescent="0.25">
      <c r="A22" s="22"/>
      <c r="B22" s="122" t="s">
        <v>102</v>
      </c>
      <c r="C22" s="30" t="s">
        <v>21</v>
      </c>
      <c r="D22" s="31">
        <v>5</v>
      </c>
      <c r="E22" s="122" t="s">
        <v>123</v>
      </c>
      <c r="F22" s="16">
        <v>25000</v>
      </c>
      <c r="G22" s="16">
        <f t="shared" si="0"/>
        <v>125000</v>
      </c>
    </row>
    <row r="23" spans="1:7" ht="12.75" customHeight="1" x14ac:dyDescent="0.25">
      <c r="A23" s="22"/>
      <c r="B23" s="122" t="s">
        <v>103</v>
      </c>
      <c r="C23" s="30" t="s">
        <v>21</v>
      </c>
      <c r="D23" s="31">
        <v>1</v>
      </c>
      <c r="E23" s="122" t="s">
        <v>66</v>
      </c>
      <c r="F23" s="16">
        <v>25000</v>
      </c>
      <c r="G23" s="16">
        <f t="shared" si="0"/>
        <v>25000</v>
      </c>
    </row>
    <row r="24" spans="1:7" ht="12" customHeight="1" x14ac:dyDescent="0.25">
      <c r="A24" s="2"/>
      <c r="B24" s="122" t="s">
        <v>104</v>
      </c>
      <c r="C24" s="30" t="s">
        <v>21</v>
      </c>
      <c r="D24" s="31">
        <v>1</v>
      </c>
      <c r="E24" s="122" t="s">
        <v>66</v>
      </c>
      <c r="F24" s="16">
        <v>25000</v>
      </c>
      <c r="G24" s="16">
        <f t="shared" si="0"/>
        <v>25000</v>
      </c>
    </row>
    <row r="25" spans="1:7" ht="12" customHeight="1" x14ac:dyDescent="0.25">
      <c r="A25" s="5"/>
      <c r="B25" s="122" t="s">
        <v>77</v>
      </c>
      <c r="C25" s="30" t="s">
        <v>21</v>
      </c>
      <c r="D25" s="31">
        <v>2</v>
      </c>
      <c r="E25" s="122" t="s">
        <v>66</v>
      </c>
      <c r="F25" s="16">
        <v>25000</v>
      </c>
      <c r="G25" s="16">
        <f t="shared" si="0"/>
        <v>50000</v>
      </c>
    </row>
    <row r="26" spans="1:7" ht="15" x14ac:dyDescent="0.25">
      <c r="A26" s="5"/>
      <c r="B26" s="122" t="s">
        <v>104</v>
      </c>
      <c r="C26" s="30" t="s">
        <v>21</v>
      </c>
      <c r="D26" s="31">
        <v>1</v>
      </c>
      <c r="E26" s="122" t="s">
        <v>66</v>
      </c>
      <c r="F26" s="16">
        <v>25000</v>
      </c>
      <c r="G26" s="16">
        <f t="shared" si="0"/>
        <v>25000</v>
      </c>
    </row>
    <row r="27" spans="1:7" ht="12" customHeight="1" x14ac:dyDescent="0.25">
      <c r="A27" s="5"/>
      <c r="B27" s="122" t="s">
        <v>105</v>
      </c>
      <c r="C27" s="30" t="s">
        <v>21</v>
      </c>
      <c r="D27" s="31">
        <v>2</v>
      </c>
      <c r="E27" s="122" t="s">
        <v>66</v>
      </c>
      <c r="F27" s="16">
        <v>25000</v>
      </c>
      <c r="G27" s="16">
        <f t="shared" si="0"/>
        <v>50000</v>
      </c>
    </row>
    <row r="28" spans="1:7" ht="12" customHeight="1" x14ac:dyDescent="0.25">
      <c r="A28" s="5"/>
      <c r="B28" s="122" t="s">
        <v>106</v>
      </c>
      <c r="C28" s="30" t="s">
        <v>21</v>
      </c>
      <c r="D28" s="31">
        <v>3</v>
      </c>
      <c r="E28" s="122" t="s">
        <v>78</v>
      </c>
      <c r="F28" s="16">
        <v>25000</v>
      </c>
      <c r="G28" s="16">
        <f t="shared" si="0"/>
        <v>75000</v>
      </c>
    </row>
    <row r="29" spans="1:7" ht="12" customHeight="1" x14ac:dyDescent="0.25">
      <c r="A29" s="2"/>
      <c r="B29" s="122" t="s">
        <v>104</v>
      </c>
      <c r="C29" s="30" t="s">
        <v>21</v>
      </c>
      <c r="D29" s="31">
        <v>1</v>
      </c>
      <c r="E29" s="122" t="s">
        <v>78</v>
      </c>
      <c r="F29" s="16">
        <v>25000</v>
      </c>
      <c r="G29" s="16">
        <f t="shared" si="0"/>
        <v>25000</v>
      </c>
    </row>
    <row r="30" spans="1:7" ht="12" customHeight="1" x14ac:dyDescent="0.25">
      <c r="A30" s="5"/>
      <c r="B30" s="122" t="s">
        <v>77</v>
      </c>
      <c r="C30" s="30" t="s">
        <v>21</v>
      </c>
      <c r="D30" s="31">
        <v>2</v>
      </c>
      <c r="E30" s="122" t="s">
        <v>78</v>
      </c>
      <c r="F30" s="16">
        <v>25000</v>
      </c>
      <c r="G30" s="16">
        <f t="shared" si="0"/>
        <v>50000</v>
      </c>
    </row>
    <row r="31" spans="1:7" ht="15" x14ac:dyDescent="0.25">
      <c r="A31" s="5"/>
      <c r="B31" s="122" t="s">
        <v>106</v>
      </c>
      <c r="C31" s="30" t="s">
        <v>21</v>
      </c>
      <c r="D31" s="31">
        <v>3</v>
      </c>
      <c r="E31" s="122" t="s">
        <v>78</v>
      </c>
      <c r="F31" s="16">
        <v>25000</v>
      </c>
      <c r="G31" s="16">
        <f t="shared" si="0"/>
        <v>75000</v>
      </c>
    </row>
    <row r="32" spans="1:7" ht="12.75" customHeight="1" x14ac:dyDescent="0.25">
      <c r="A32" s="22"/>
      <c r="B32" s="122" t="s">
        <v>105</v>
      </c>
      <c r="C32" s="30" t="s">
        <v>21</v>
      </c>
      <c r="D32" s="31">
        <v>2</v>
      </c>
      <c r="E32" s="122" t="s">
        <v>78</v>
      </c>
      <c r="F32" s="16">
        <v>25000</v>
      </c>
      <c r="G32" s="16">
        <f t="shared" si="0"/>
        <v>50000</v>
      </c>
    </row>
    <row r="33" spans="1:7" ht="12.75" customHeight="1" x14ac:dyDescent="0.25">
      <c r="A33" s="22"/>
      <c r="B33" s="122" t="s">
        <v>107</v>
      </c>
      <c r="C33" s="30" t="s">
        <v>21</v>
      </c>
      <c r="D33" s="31">
        <v>3</v>
      </c>
      <c r="E33" s="122" t="s">
        <v>108</v>
      </c>
      <c r="F33" s="16">
        <v>25000</v>
      </c>
      <c r="G33" s="16">
        <f t="shared" si="0"/>
        <v>75000</v>
      </c>
    </row>
    <row r="34" spans="1:7" ht="12.75" customHeight="1" x14ac:dyDescent="0.25">
      <c r="A34" s="22"/>
      <c r="B34" s="122" t="s">
        <v>105</v>
      </c>
      <c r="C34" s="30" t="s">
        <v>21</v>
      </c>
      <c r="D34" s="31">
        <v>2</v>
      </c>
      <c r="E34" s="122" t="s">
        <v>108</v>
      </c>
      <c r="F34" s="16">
        <v>25000</v>
      </c>
      <c r="G34" s="16">
        <f t="shared" si="0"/>
        <v>50000</v>
      </c>
    </row>
    <row r="35" spans="1:7" ht="12.75" customHeight="1" x14ac:dyDescent="0.25">
      <c r="A35" s="22"/>
      <c r="B35" s="122" t="s">
        <v>106</v>
      </c>
      <c r="C35" s="30" t="s">
        <v>21</v>
      </c>
      <c r="D35" s="31">
        <v>3</v>
      </c>
      <c r="E35" s="122" t="s">
        <v>108</v>
      </c>
      <c r="F35" s="16">
        <v>25000</v>
      </c>
      <c r="G35" s="16">
        <f t="shared" si="0"/>
        <v>75000</v>
      </c>
    </row>
    <row r="36" spans="1:7" ht="12.75" customHeight="1" x14ac:dyDescent="0.25">
      <c r="A36" s="22"/>
      <c r="B36" s="122" t="s">
        <v>109</v>
      </c>
      <c r="C36" s="30" t="s">
        <v>21</v>
      </c>
      <c r="D36" s="31">
        <v>3</v>
      </c>
      <c r="E36" s="122" t="s">
        <v>124</v>
      </c>
      <c r="F36" s="16">
        <v>25000</v>
      </c>
      <c r="G36" s="16">
        <f t="shared" si="0"/>
        <v>75000</v>
      </c>
    </row>
    <row r="37" spans="1:7" ht="12.75" customHeight="1" x14ac:dyDescent="0.25">
      <c r="A37" s="22"/>
      <c r="B37" s="124" t="s">
        <v>122</v>
      </c>
      <c r="C37" s="30" t="s">
        <v>21</v>
      </c>
      <c r="D37" s="31">
        <v>8</v>
      </c>
      <c r="E37" s="124" t="s">
        <v>125</v>
      </c>
      <c r="F37" s="16">
        <v>25000</v>
      </c>
      <c r="G37" s="16">
        <f t="shared" si="0"/>
        <v>200000</v>
      </c>
    </row>
    <row r="38" spans="1:7" ht="12.75" customHeight="1" x14ac:dyDescent="0.25">
      <c r="A38" s="22"/>
      <c r="B38" s="122" t="s">
        <v>79</v>
      </c>
      <c r="C38" s="30" t="s">
        <v>21</v>
      </c>
      <c r="D38" s="31">
        <v>10</v>
      </c>
      <c r="E38" s="122" t="s">
        <v>126</v>
      </c>
      <c r="F38" s="16">
        <v>25000</v>
      </c>
      <c r="G38" s="16">
        <f t="shared" si="0"/>
        <v>250000</v>
      </c>
    </row>
    <row r="39" spans="1:7" ht="15" x14ac:dyDescent="0.25">
      <c r="A39" s="22"/>
      <c r="B39" s="122" t="s">
        <v>110</v>
      </c>
      <c r="C39" s="30" t="s">
        <v>21</v>
      </c>
      <c r="D39" s="31">
        <v>10</v>
      </c>
      <c r="E39" s="122" t="s">
        <v>127</v>
      </c>
      <c r="F39" s="16">
        <v>25000</v>
      </c>
      <c r="G39" s="16">
        <f t="shared" si="0"/>
        <v>250000</v>
      </c>
    </row>
    <row r="40" spans="1:7" ht="15" x14ac:dyDescent="0.25">
      <c r="A40" s="22"/>
      <c r="B40" s="122" t="s">
        <v>80</v>
      </c>
      <c r="C40" s="30" t="s">
        <v>21</v>
      </c>
      <c r="D40" s="31">
        <v>10</v>
      </c>
      <c r="E40" s="122" t="s">
        <v>128</v>
      </c>
      <c r="F40" s="16">
        <v>25000</v>
      </c>
      <c r="G40" s="16">
        <f t="shared" si="0"/>
        <v>250000</v>
      </c>
    </row>
    <row r="41" spans="1:7" ht="25.5" customHeight="1" x14ac:dyDescent="0.25">
      <c r="A41" s="22"/>
      <c r="B41" s="32" t="s">
        <v>22</v>
      </c>
      <c r="C41" s="33"/>
      <c r="D41" s="33"/>
      <c r="E41" s="33"/>
      <c r="F41" s="34"/>
      <c r="G41" s="35">
        <f>SUM(G20:G40)</f>
        <v>1925000</v>
      </c>
    </row>
    <row r="42" spans="1:7" ht="12.75" customHeight="1" x14ac:dyDescent="0.25">
      <c r="A42" s="22"/>
      <c r="B42" s="23"/>
      <c r="C42" s="25"/>
      <c r="D42" s="25"/>
      <c r="E42" s="25"/>
      <c r="F42" s="36"/>
      <c r="G42" s="36"/>
    </row>
    <row r="43" spans="1:7" ht="12.75" customHeight="1" x14ac:dyDescent="0.25">
      <c r="A43" s="22"/>
      <c r="B43" s="37" t="s">
        <v>23</v>
      </c>
      <c r="C43" s="38"/>
      <c r="D43" s="39"/>
      <c r="E43" s="39"/>
      <c r="F43" s="40"/>
      <c r="G43" s="40"/>
    </row>
    <row r="44" spans="1:7" ht="24" x14ac:dyDescent="0.25">
      <c r="A44" s="22"/>
      <c r="B44" s="41" t="s">
        <v>15</v>
      </c>
      <c r="C44" s="42" t="s">
        <v>16</v>
      </c>
      <c r="D44" s="42" t="s">
        <v>17</v>
      </c>
      <c r="E44" s="41" t="s">
        <v>18</v>
      </c>
      <c r="F44" s="42" t="s">
        <v>19</v>
      </c>
      <c r="G44" s="41" t="s">
        <v>20</v>
      </c>
    </row>
    <row r="45" spans="1:7" ht="25.5" customHeight="1" x14ac:dyDescent="0.25">
      <c r="A45" s="22"/>
      <c r="B45" s="119"/>
      <c r="C45" s="30"/>
      <c r="D45" s="31"/>
      <c r="E45" s="119"/>
      <c r="F45" s="16"/>
      <c r="G45" s="16"/>
    </row>
    <row r="46" spans="1:7" ht="12.75" customHeight="1" x14ac:dyDescent="0.25">
      <c r="A46" s="22"/>
      <c r="B46" s="43" t="s">
        <v>24</v>
      </c>
      <c r="C46" s="44"/>
      <c r="D46" s="44"/>
      <c r="E46" s="44"/>
      <c r="F46" s="45"/>
      <c r="G46" s="118">
        <f>SUM(G45)</f>
        <v>0</v>
      </c>
    </row>
    <row r="47" spans="1:7" ht="12.75" customHeight="1" x14ac:dyDescent="0.25">
      <c r="A47" s="5"/>
      <c r="B47" s="46"/>
      <c r="C47" s="47"/>
      <c r="D47" s="47"/>
      <c r="E47" s="47"/>
      <c r="F47" s="48"/>
      <c r="G47" s="48"/>
    </row>
    <row r="48" spans="1:7" ht="12" customHeight="1" x14ac:dyDescent="0.25">
      <c r="A48" s="2"/>
      <c r="B48" s="37" t="s">
        <v>25</v>
      </c>
      <c r="C48" s="38"/>
      <c r="D48" s="39"/>
      <c r="E48" s="39"/>
      <c r="F48" s="40"/>
      <c r="G48" s="40"/>
    </row>
    <row r="49" spans="1:7" ht="24" x14ac:dyDescent="0.25">
      <c r="A49" s="5"/>
      <c r="B49" s="49" t="s">
        <v>15</v>
      </c>
      <c r="C49" s="49" t="s">
        <v>16</v>
      </c>
      <c r="D49" s="49" t="s">
        <v>17</v>
      </c>
      <c r="E49" s="49" t="s">
        <v>18</v>
      </c>
      <c r="F49" s="50" t="s">
        <v>19</v>
      </c>
      <c r="G49" s="49" t="s">
        <v>20</v>
      </c>
    </row>
    <row r="50" spans="1:7" ht="15" x14ac:dyDescent="0.25">
      <c r="A50" s="5"/>
      <c r="B50" s="122" t="s">
        <v>27</v>
      </c>
      <c r="C50" s="30" t="s">
        <v>26</v>
      </c>
      <c r="D50" s="31">
        <v>0.4</v>
      </c>
      <c r="E50" s="13" t="s">
        <v>68</v>
      </c>
      <c r="F50" s="16">
        <v>237500</v>
      </c>
      <c r="G50" s="16">
        <f t="shared" ref="G50:G57" si="1">+D50*F50</f>
        <v>95000</v>
      </c>
    </row>
    <row r="51" spans="1:7" ht="12.75" customHeight="1" x14ac:dyDescent="0.25">
      <c r="A51" s="22"/>
      <c r="B51" s="122" t="s">
        <v>81</v>
      </c>
      <c r="C51" s="30" t="s">
        <v>26</v>
      </c>
      <c r="D51" s="31">
        <v>0.4</v>
      </c>
      <c r="E51" s="13" t="s">
        <v>68</v>
      </c>
      <c r="F51" s="16">
        <v>150000</v>
      </c>
      <c r="G51" s="16">
        <f t="shared" si="1"/>
        <v>60000</v>
      </c>
    </row>
    <row r="52" spans="1:7" ht="12.75" customHeight="1" x14ac:dyDescent="0.25">
      <c r="A52" s="22"/>
      <c r="B52" s="122" t="s">
        <v>104</v>
      </c>
      <c r="C52" s="30" t="s">
        <v>26</v>
      </c>
      <c r="D52" s="31">
        <v>0.2</v>
      </c>
      <c r="E52" s="13" t="s">
        <v>123</v>
      </c>
      <c r="F52" s="16">
        <v>75000</v>
      </c>
      <c r="G52" s="16">
        <f t="shared" si="1"/>
        <v>15000</v>
      </c>
    </row>
    <row r="53" spans="1:7" ht="12.75" customHeight="1" x14ac:dyDescent="0.25">
      <c r="A53" s="22"/>
      <c r="B53" s="122" t="s">
        <v>111</v>
      </c>
      <c r="C53" s="30" t="s">
        <v>26</v>
      </c>
      <c r="D53" s="31">
        <v>1</v>
      </c>
      <c r="E53" s="13" t="s">
        <v>123</v>
      </c>
      <c r="F53" s="16">
        <v>65000</v>
      </c>
      <c r="G53" s="16">
        <f t="shared" si="1"/>
        <v>65000</v>
      </c>
    </row>
    <row r="54" spans="1:7" ht="12.75" customHeight="1" x14ac:dyDescent="0.25">
      <c r="A54" s="22"/>
      <c r="B54" s="122" t="s">
        <v>69</v>
      </c>
      <c r="C54" s="30" t="s">
        <v>26</v>
      </c>
      <c r="D54" s="31">
        <v>0.125</v>
      </c>
      <c r="E54" s="13" t="s">
        <v>123</v>
      </c>
      <c r="F54" s="16">
        <v>104000</v>
      </c>
      <c r="G54" s="16">
        <f t="shared" si="1"/>
        <v>13000</v>
      </c>
    </row>
    <row r="55" spans="1:7" ht="12.75" customHeight="1" x14ac:dyDescent="0.25">
      <c r="A55" s="22"/>
      <c r="B55" s="122" t="s">
        <v>82</v>
      </c>
      <c r="C55" s="30" t="s">
        <v>26</v>
      </c>
      <c r="D55" s="31">
        <v>0.2</v>
      </c>
      <c r="E55" s="13" t="s">
        <v>123</v>
      </c>
      <c r="F55" s="16">
        <v>65000</v>
      </c>
      <c r="G55" s="16">
        <f t="shared" si="1"/>
        <v>13000</v>
      </c>
    </row>
    <row r="56" spans="1:7" ht="12.75" customHeight="1" x14ac:dyDescent="0.25">
      <c r="A56" s="22"/>
      <c r="B56" s="122" t="s">
        <v>82</v>
      </c>
      <c r="C56" s="30" t="s">
        <v>26</v>
      </c>
      <c r="D56" s="31">
        <v>0.2</v>
      </c>
      <c r="E56" s="13" t="s">
        <v>133</v>
      </c>
      <c r="F56" s="16">
        <v>65000</v>
      </c>
      <c r="G56" s="16">
        <f t="shared" si="1"/>
        <v>13000</v>
      </c>
    </row>
    <row r="57" spans="1:7" ht="12.75" customHeight="1" x14ac:dyDescent="0.25">
      <c r="A57" s="22"/>
      <c r="B57" s="122" t="s">
        <v>82</v>
      </c>
      <c r="C57" s="30" t="s">
        <v>26</v>
      </c>
      <c r="D57" s="31">
        <v>0.2</v>
      </c>
      <c r="E57" s="13" t="s">
        <v>137</v>
      </c>
      <c r="F57" s="16">
        <v>65000</v>
      </c>
      <c r="G57" s="16">
        <f t="shared" si="1"/>
        <v>13000</v>
      </c>
    </row>
    <row r="58" spans="1:7" ht="12.75" customHeight="1" x14ac:dyDescent="0.25">
      <c r="A58" s="22"/>
      <c r="B58" s="51" t="s">
        <v>28</v>
      </c>
      <c r="C58" s="52"/>
      <c r="D58" s="52"/>
      <c r="E58" s="52"/>
      <c r="F58" s="53"/>
      <c r="G58" s="54">
        <f>SUM(G50:G57)</f>
        <v>287000</v>
      </c>
    </row>
    <row r="59" spans="1:7" ht="12.75" customHeight="1" x14ac:dyDescent="0.25">
      <c r="A59" s="22"/>
      <c r="B59" s="46"/>
      <c r="C59" s="47"/>
      <c r="D59" s="47"/>
      <c r="E59" s="47"/>
      <c r="F59" s="48"/>
      <c r="G59" s="48"/>
    </row>
    <row r="60" spans="1:7" ht="12.75" customHeight="1" x14ac:dyDescent="0.25">
      <c r="A60" s="22"/>
      <c r="B60" s="37" t="s">
        <v>29</v>
      </c>
      <c r="C60" s="38"/>
      <c r="D60" s="39"/>
      <c r="E60" s="39"/>
      <c r="F60" s="40"/>
      <c r="G60" s="40"/>
    </row>
    <row r="61" spans="1:7" ht="24" x14ac:dyDescent="0.25">
      <c r="A61" s="5"/>
      <c r="B61" s="50" t="s">
        <v>30</v>
      </c>
      <c r="C61" s="50" t="s">
        <v>31</v>
      </c>
      <c r="D61" s="50" t="s">
        <v>32</v>
      </c>
      <c r="E61" s="50" t="s">
        <v>18</v>
      </c>
      <c r="F61" s="50" t="s">
        <v>19</v>
      </c>
      <c r="G61" s="50" t="s">
        <v>20</v>
      </c>
    </row>
    <row r="62" spans="1:7" ht="12" customHeight="1" x14ac:dyDescent="0.25">
      <c r="A62" s="2"/>
      <c r="B62" s="125" t="s">
        <v>112</v>
      </c>
      <c r="C62" s="55"/>
      <c r="D62" s="56"/>
      <c r="E62" s="55"/>
      <c r="F62" s="57"/>
      <c r="G62" s="57"/>
    </row>
    <row r="63" spans="1:7" ht="12" customHeight="1" x14ac:dyDescent="0.25">
      <c r="A63" s="5"/>
      <c r="B63" s="123" t="s">
        <v>113</v>
      </c>
      <c r="C63" s="55" t="s">
        <v>34</v>
      </c>
      <c r="D63" s="56">
        <v>3</v>
      </c>
      <c r="E63" s="55" t="s">
        <v>129</v>
      </c>
      <c r="F63" s="57">
        <v>85000</v>
      </c>
      <c r="G63" s="57">
        <f>+D63*F63</f>
        <v>255000</v>
      </c>
    </row>
    <row r="64" spans="1:7" ht="15" x14ac:dyDescent="0.25">
      <c r="A64" s="5"/>
      <c r="B64" s="125" t="s">
        <v>33</v>
      </c>
      <c r="C64" s="55"/>
      <c r="D64" s="56"/>
      <c r="E64" s="55"/>
      <c r="F64" s="57"/>
      <c r="G64" s="57"/>
    </row>
    <row r="65" spans="1:7" ht="12.75" customHeight="1" x14ac:dyDescent="0.25">
      <c r="A65" s="22"/>
      <c r="B65" s="123" t="s">
        <v>83</v>
      </c>
      <c r="C65" s="55" t="s">
        <v>34</v>
      </c>
      <c r="D65" s="56">
        <v>100</v>
      </c>
      <c r="E65" s="55" t="s">
        <v>123</v>
      </c>
      <c r="F65" s="57">
        <v>1200</v>
      </c>
      <c r="G65" s="57">
        <f t="shared" ref="G65:G76" si="2">+D65*F65</f>
        <v>120000</v>
      </c>
    </row>
    <row r="66" spans="1:7" ht="13.5" customHeight="1" x14ac:dyDescent="0.25">
      <c r="A66" s="5"/>
      <c r="B66" s="123" t="s">
        <v>84</v>
      </c>
      <c r="C66" s="55" t="s">
        <v>34</v>
      </c>
      <c r="D66" s="56">
        <v>200</v>
      </c>
      <c r="E66" s="55" t="s">
        <v>123</v>
      </c>
      <c r="F66" s="57">
        <v>1250</v>
      </c>
      <c r="G66" s="57">
        <f t="shared" si="2"/>
        <v>250000</v>
      </c>
    </row>
    <row r="67" spans="1:7" ht="12" customHeight="1" x14ac:dyDescent="0.25">
      <c r="A67" s="2"/>
      <c r="B67" s="123" t="s">
        <v>114</v>
      </c>
      <c r="C67" s="55" t="s">
        <v>34</v>
      </c>
      <c r="D67" s="56">
        <v>150</v>
      </c>
      <c r="E67" s="55" t="s">
        <v>123</v>
      </c>
      <c r="F67" s="57">
        <v>1476</v>
      </c>
      <c r="G67" s="57">
        <f t="shared" si="2"/>
        <v>221400</v>
      </c>
    </row>
    <row r="68" spans="1:7" ht="12" customHeight="1" x14ac:dyDescent="0.25">
      <c r="A68" s="80"/>
      <c r="B68" s="123" t="s">
        <v>83</v>
      </c>
      <c r="C68" s="55" t="s">
        <v>34</v>
      </c>
      <c r="D68" s="56">
        <v>70</v>
      </c>
      <c r="E68" s="55" t="s">
        <v>123</v>
      </c>
      <c r="F68" s="57">
        <v>1200</v>
      </c>
      <c r="G68" s="57">
        <f t="shared" si="2"/>
        <v>84000</v>
      </c>
    </row>
    <row r="69" spans="1:7" ht="12" customHeight="1" x14ac:dyDescent="0.25">
      <c r="A69" s="80"/>
      <c r="B69" s="123" t="s">
        <v>71</v>
      </c>
      <c r="C69" s="55" t="s">
        <v>34</v>
      </c>
      <c r="D69" s="56">
        <v>150</v>
      </c>
      <c r="E69" s="55" t="s">
        <v>123</v>
      </c>
      <c r="F69" s="57">
        <v>1920</v>
      </c>
      <c r="G69" s="57">
        <f t="shared" si="2"/>
        <v>288000</v>
      </c>
    </row>
    <row r="70" spans="1:7" ht="12" customHeight="1" x14ac:dyDescent="0.25">
      <c r="A70" s="80"/>
      <c r="B70" s="123" t="s">
        <v>83</v>
      </c>
      <c r="C70" s="55" t="s">
        <v>34</v>
      </c>
      <c r="D70" s="56">
        <v>50</v>
      </c>
      <c r="E70" s="55" t="s">
        <v>123</v>
      </c>
      <c r="F70" s="57">
        <v>1200</v>
      </c>
      <c r="G70" s="57">
        <f t="shared" si="2"/>
        <v>60000</v>
      </c>
    </row>
    <row r="71" spans="1:7" ht="12" customHeight="1" x14ac:dyDescent="0.25">
      <c r="A71" s="80"/>
      <c r="B71" s="123" t="s">
        <v>71</v>
      </c>
      <c r="C71" s="55" t="s">
        <v>34</v>
      </c>
      <c r="D71" s="56">
        <v>150</v>
      </c>
      <c r="E71" s="55" t="s">
        <v>123</v>
      </c>
      <c r="F71" s="57">
        <v>1920</v>
      </c>
      <c r="G71" s="57">
        <f t="shared" si="2"/>
        <v>288000</v>
      </c>
    </row>
    <row r="72" spans="1:7" ht="12" customHeight="1" x14ac:dyDescent="0.25">
      <c r="A72" s="80"/>
      <c r="B72" s="123" t="s">
        <v>87</v>
      </c>
      <c r="C72" s="55" t="s">
        <v>73</v>
      </c>
      <c r="D72" s="56">
        <v>0.5</v>
      </c>
      <c r="E72" s="55" t="s">
        <v>65</v>
      </c>
      <c r="F72" s="57">
        <v>17656</v>
      </c>
      <c r="G72" s="57">
        <f t="shared" si="2"/>
        <v>8828</v>
      </c>
    </row>
    <row r="73" spans="1:7" ht="12" customHeight="1" x14ac:dyDescent="0.25">
      <c r="A73" s="80"/>
      <c r="B73" s="123" t="s">
        <v>85</v>
      </c>
      <c r="C73" s="55" t="s">
        <v>73</v>
      </c>
      <c r="D73" s="56">
        <v>4</v>
      </c>
      <c r="E73" s="55" t="s">
        <v>130</v>
      </c>
      <c r="F73" s="57">
        <v>22000</v>
      </c>
      <c r="G73" s="57">
        <f t="shared" si="2"/>
        <v>88000</v>
      </c>
    </row>
    <row r="74" spans="1:7" ht="12.75" customHeight="1" x14ac:dyDescent="0.25">
      <c r="A74" s="80"/>
      <c r="B74" s="123" t="s">
        <v>86</v>
      </c>
      <c r="C74" s="55" t="s">
        <v>73</v>
      </c>
      <c r="D74" s="56">
        <v>4</v>
      </c>
      <c r="E74" s="55" t="s">
        <v>130</v>
      </c>
      <c r="F74" s="57">
        <v>12000</v>
      </c>
      <c r="G74" s="57">
        <f t="shared" si="2"/>
        <v>48000</v>
      </c>
    </row>
    <row r="75" spans="1:7" ht="12" customHeight="1" x14ac:dyDescent="0.25">
      <c r="A75" s="80"/>
      <c r="B75" s="123" t="s">
        <v>115</v>
      </c>
      <c r="C75" s="55" t="s">
        <v>73</v>
      </c>
      <c r="D75" s="56">
        <v>1</v>
      </c>
      <c r="E75" s="55" t="s">
        <v>130</v>
      </c>
      <c r="F75" s="57">
        <f>32588*1.19</f>
        <v>38779.72</v>
      </c>
      <c r="G75" s="57">
        <f t="shared" si="2"/>
        <v>38779.72</v>
      </c>
    </row>
    <row r="76" spans="1:7" ht="12" customHeight="1" x14ac:dyDescent="0.25">
      <c r="A76" s="80"/>
      <c r="B76" s="123" t="s">
        <v>71</v>
      </c>
      <c r="C76" s="55" t="s">
        <v>34</v>
      </c>
      <c r="D76" s="56">
        <v>150</v>
      </c>
      <c r="E76" s="55" t="s">
        <v>78</v>
      </c>
      <c r="F76" s="57">
        <v>1920</v>
      </c>
      <c r="G76" s="57">
        <f t="shared" si="2"/>
        <v>288000</v>
      </c>
    </row>
    <row r="77" spans="1:7" ht="12" customHeight="1" x14ac:dyDescent="0.25">
      <c r="A77" s="80"/>
      <c r="B77" s="125" t="s">
        <v>72</v>
      </c>
      <c r="C77" s="55"/>
      <c r="D77" s="56"/>
      <c r="E77" s="55"/>
      <c r="F77" s="57"/>
      <c r="G77" s="57"/>
    </row>
    <row r="78" spans="1:7" ht="12" customHeight="1" x14ac:dyDescent="0.25">
      <c r="A78" s="80"/>
      <c r="B78" s="123" t="s">
        <v>116</v>
      </c>
      <c r="C78" s="55" t="s">
        <v>73</v>
      </c>
      <c r="D78" s="56">
        <v>0.5</v>
      </c>
      <c r="E78" s="55" t="s">
        <v>131</v>
      </c>
      <c r="F78" s="126">
        <v>72450</v>
      </c>
      <c r="G78" s="57">
        <f>+D78*F78</f>
        <v>36225</v>
      </c>
    </row>
    <row r="79" spans="1:7" ht="12" customHeight="1" x14ac:dyDescent="0.25">
      <c r="A79" s="80"/>
      <c r="B79" s="123" t="s">
        <v>117</v>
      </c>
      <c r="C79" s="55" t="s">
        <v>73</v>
      </c>
      <c r="D79" s="56">
        <v>0.25</v>
      </c>
      <c r="E79" s="55" t="s">
        <v>67</v>
      </c>
      <c r="F79" s="57">
        <v>107000</v>
      </c>
      <c r="G79" s="57">
        <f>+D79*F79</f>
        <v>26750</v>
      </c>
    </row>
    <row r="80" spans="1:7" ht="12" customHeight="1" x14ac:dyDescent="0.25">
      <c r="A80" s="80"/>
      <c r="B80" s="125" t="s">
        <v>35</v>
      </c>
      <c r="C80" s="55"/>
      <c r="D80" s="56"/>
      <c r="E80" s="55"/>
      <c r="F80" s="57"/>
      <c r="G80" s="57"/>
    </row>
    <row r="81" spans="1:7" ht="12.75" customHeight="1" x14ac:dyDescent="0.25">
      <c r="A81" s="80"/>
      <c r="B81" s="123" t="s">
        <v>132</v>
      </c>
      <c r="C81" s="55" t="s">
        <v>88</v>
      </c>
      <c r="D81" s="56">
        <v>10</v>
      </c>
      <c r="E81" s="55" t="s">
        <v>133</v>
      </c>
      <c r="F81" s="57">
        <v>26000</v>
      </c>
      <c r="G81" s="57">
        <f>+D81*F81</f>
        <v>260000</v>
      </c>
    </row>
    <row r="82" spans="1:7" ht="12.75" customHeight="1" x14ac:dyDescent="0.25">
      <c r="A82" s="80"/>
      <c r="B82" s="123" t="s">
        <v>118</v>
      </c>
      <c r="C82" s="55" t="s">
        <v>73</v>
      </c>
      <c r="D82" s="56">
        <v>0.5</v>
      </c>
      <c r="E82" s="55" t="s">
        <v>134</v>
      </c>
      <c r="F82" s="57">
        <v>28000</v>
      </c>
      <c r="G82" s="57">
        <f>+D82*F82</f>
        <v>14000</v>
      </c>
    </row>
    <row r="83" spans="1:7" ht="15" customHeight="1" x14ac:dyDescent="0.25">
      <c r="A83" s="80"/>
      <c r="B83" s="58" t="s">
        <v>36</v>
      </c>
      <c r="C83" s="59"/>
      <c r="D83" s="59"/>
      <c r="E83" s="59"/>
      <c r="F83" s="60"/>
      <c r="G83" s="61">
        <f>SUM(G62:G82)</f>
        <v>2374982.7199999997</v>
      </c>
    </row>
    <row r="84" spans="1:7" ht="12" customHeight="1" x14ac:dyDescent="0.25">
      <c r="A84" s="80"/>
      <c r="B84" s="46"/>
      <c r="C84" s="47"/>
      <c r="D84" s="47"/>
      <c r="E84" s="62"/>
      <c r="F84" s="48"/>
      <c r="G84" s="48"/>
    </row>
    <row r="85" spans="1:7" ht="12" customHeight="1" x14ac:dyDescent="0.25">
      <c r="A85" s="80"/>
      <c r="B85" s="37" t="s">
        <v>37</v>
      </c>
      <c r="C85" s="38"/>
      <c r="D85" s="39"/>
      <c r="E85" s="39"/>
      <c r="F85" s="40"/>
      <c r="G85" s="40"/>
    </row>
    <row r="86" spans="1:7" ht="12" customHeight="1" x14ac:dyDescent="0.25">
      <c r="A86" s="80"/>
      <c r="B86" s="49" t="s">
        <v>38</v>
      </c>
      <c r="C86" s="50" t="s">
        <v>31</v>
      </c>
      <c r="D86" s="50" t="s">
        <v>32</v>
      </c>
      <c r="E86" s="49" t="s">
        <v>18</v>
      </c>
      <c r="F86" s="50" t="s">
        <v>19</v>
      </c>
      <c r="G86" s="49" t="s">
        <v>20</v>
      </c>
    </row>
    <row r="87" spans="1:7" ht="12" customHeight="1" x14ac:dyDescent="0.25">
      <c r="A87" s="80"/>
      <c r="B87" s="122" t="s">
        <v>89</v>
      </c>
      <c r="C87" s="55" t="s">
        <v>70</v>
      </c>
      <c r="D87" s="57">
        <v>3</v>
      </c>
      <c r="E87" s="30" t="s">
        <v>119</v>
      </c>
      <c r="F87" s="63">
        <v>40000</v>
      </c>
      <c r="G87" s="57">
        <f>+D87*F87</f>
        <v>120000</v>
      </c>
    </row>
    <row r="88" spans="1:7" ht="12" customHeight="1" x14ac:dyDescent="0.25">
      <c r="A88" s="80"/>
      <c r="B88" s="122" t="s">
        <v>90</v>
      </c>
      <c r="C88" s="55" t="s">
        <v>70</v>
      </c>
      <c r="D88" s="57">
        <v>3</v>
      </c>
      <c r="E88" s="30" t="s">
        <v>120</v>
      </c>
      <c r="F88" s="63">
        <v>180000</v>
      </c>
      <c r="G88" s="57">
        <f>+D88*F88</f>
        <v>540000</v>
      </c>
    </row>
    <row r="89" spans="1:7" ht="12" customHeight="1" x14ac:dyDescent="0.25">
      <c r="A89" s="80"/>
      <c r="B89" s="122" t="s">
        <v>91</v>
      </c>
      <c r="C89" s="55" t="s">
        <v>70</v>
      </c>
      <c r="D89" s="57">
        <v>3</v>
      </c>
      <c r="E89" s="30" t="s">
        <v>135</v>
      </c>
      <c r="F89" s="63">
        <v>120000</v>
      </c>
      <c r="G89" s="57">
        <f>+D89*F89</f>
        <v>360000</v>
      </c>
    </row>
    <row r="90" spans="1:7" ht="12" customHeight="1" x14ac:dyDescent="0.25">
      <c r="A90" s="80"/>
      <c r="B90" s="64" t="s">
        <v>39</v>
      </c>
      <c r="C90" s="65"/>
      <c r="D90" s="65"/>
      <c r="E90" s="65"/>
      <c r="F90" s="66"/>
      <c r="G90" s="67">
        <f>SUM(G87:G89)</f>
        <v>1020000</v>
      </c>
    </row>
    <row r="91" spans="1:7" ht="12.75" customHeight="1" x14ac:dyDescent="0.25">
      <c r="A91" s="80"/>
      <c r="B91" s="83"/>
      <c r="C91" s="83"/>
      <c r="D91" s="83"/>
      <c r="E91" s="83"/>
      <c r="F91" s="84"/>
      <c r="G91" s="84"/>
    </row>
    <row r="92" spans="1:7" ht="12" customHeight="1" x14ac:dyDescent="0.25">
      <c r="A92" s="80"/>
      <c r="B92" s="85" t="s">
        <v>40</v>
      </c>
      <c r="C92" s="86"/>
      <c r="D92" s="86"/>
      <c r="E92" s="86"/>
      <c r="F92" s="86"/>
      <c r="G92" s="139">
        <f>G41+G46+G58+G83+G90</f>
        <v>5606982.7199999997</v>
      </c>
    </row>
    <row r="93" spans="1:7" ht="12.75" customHeight="1" x14ac:dyDescent="0.25">
      <c r="A93" s="80"/>
      <c r="B93" s="87" t="s">
        <v>41</v>
      </c>
      <c r="C93" s="69"/>
      <c r="D93" s="69"/>
      <c r="E93" s="69"/>
      <c r="F93" s="69"/>
      <c r="G93" s="140">
        <f>G92*0.05</f>
        <v>280349.136</v>
      </c>
    </row>
    <row r="94" spans="1:7" ht="12" customHeight="1" x14ac:dyDescent="0.25">
      <c r="A94" s="70"/>
      <c r="B94" s="88" t="s">
        <v>42</v>
      </c>
      <c r="C94" s="68"/>
      <c r="D94" s="68"/>
      <c r="E94" s="68"/>
      <c r="F94" s="68"/>
      <c r="G94" s="141">
        <f>G93+G92</f>
        <v>5887331.8559999997</v>
      </c>
    </row>
    <row r="95" spans="1:7" ht="12" customHeight="1" x14ac:dyDescent="0.25">
      <c r="A95" s="80"/>
      <c r="B95" s="87" t="s">
        <v>43</v>
      </c>
      <c r="C95" s="69"/>
      <c r="D95" s="69"/>
      <c r="E95" s="69"/>
      <c r="F95" s="69"/>
      <c r="G95" s="140">
        <f>G11</f>
        <v>7140000</v>
      </c>
    </row>
    <row r="96" spans="1:7" ht="12.75" customHeight="1" x14ac:dyDescent="0.25">
      <c r="A96" s="80"/>
      <c r="B96" s="89" t="s">
        <v>44</v>
      </c>
      <c r="C96" s="90"/>
      <c r="D96" s="90"/>
      <c r="E96" s="90"/>
      <c r="F96" s="90"/>
      <c r="G96" s="142">
        <f>G95-G94</f>
        <v>1252668.1440000003</v>
      </c>
    </row>
    <row r="97" spans="1:7" ht="15.6" customHeight="1" x14ac:dyDescent="0.25">
      <c r="A97" s="80"/>
      <c r="B97" s="81" t="s">
        <v>45</v>
      </c>
      <c r="C97" s="82"/>
      <c r="D97" s="82"/>
      <c r="E97" s="82"/>
      <c r="F97" s="82"/>
      <c r="G97" s="77"/>
    </row>
    <row r="98" spans="1:7" ht="11.25" customHeight="1" thickBot="1" x14ac:dyDescent="0.3">
      <c r="B98" s="91"/>
      <c r="C98" s="82"/>
      <c r="D98" s="82"/>
      <c r="E98" s="82"/>
      <c r="F98" s="82"/>
      <c r="G98" s="77"/>
    </row>
    <row r="99" spans="1:7" ht="11.25" customHeight="1" x14ac:dyDescent="0.25">
      <c r="B99" s="103" t="s">
        <v>46</v>
      </c>
      <c r="C99" s="104"/>
      <c r="D99" s="104"/>
      <c r="E99" s="104"/>
      <c r="F99" s="105"/>
      <c r="G99" s="77"/>
    </row>
    <row r="100" spans="1:7" ht="11.25" customHeight="1" x14ac:dyDescent="0.25">
      <c r="B100" s="106" t="s">
        <v>47</v>
      </c>
      <c r="C100" s="79"/>
      <c r="D100" s="79"/>
      <c r="E100" s="79"/>
      <c r="F100" s="107"/>
      <c r="G100" s="77"/>
    </row>
    <row r="101" spans="1:7" ht="11.25" customHeight="1" x14ac:dyDescent="0.25">
      <c r="B101" s="106" t="s">
        <v>48</v>
      </c>
      <c r="C101" s="79"/>
      <c r="D101" s="79"/>
      <c r="E101" s="79"/>
      <c r="F101" s="107"/>
      <c r="G101" s="77"/>
    </row>
    <row r="102" spans="1:7" ht="11.25" customHeight="1" x14ac:dyDescent="0.25">
      <c r="B102" s="106" t="s">
        <v>49</v>
      </c>
      <c r="C102" s="79"/>
      <c r="D102" s="79"/>
      <c r="E102" s="79"/>
      <c r="F102" s="107"/>
      <c r="G102" s="77"/>
    </row>
    <row r="103" spans="1:7" ht="11.25" customHeight="1" x14ac:dyDescent="0.25">
      <c r="B103" s="106" t="s">
        <v>50</v>
      </c>
      <c r="C103" s="79"/>
      <c r="D103" s="79"/>
      <c r="E103" s="79"/>
      <c r="F103" s="107"/>
      <c r="G103" s="77"/>
    </row>
    <row r="104" spans="1:7" ht="11.25" customHeight="1" x14ac:dyDescent="0.25">
      <c r="B104" s="106" t="s">
        <v>51</v>
      </c>
      <c r="C104" s="79"/>
      <c r="D104" s="79"/>
      <c r="E104" s="79"/>
      <c r="F104" s="107"/>
      <c r="G104" s="77"/>
    </row>
    <row r="105" spans="1:7" ht="11.25" customHeight="1" x14ac:dyDescent="0.25">
      <c r="B105" s="106" t="s">
        <v>52</v>
      </c>
      <c r="C105" s="79"/>
      <c r="D105" s="79"/>
      <c r="E105" s="79"/>
      <c r="F105" s="107"/>
      <c r="G105" s="77"/>
    </row>
    <row r="106" spans="1:7" ht="11.25" customHeight="1" thickBot="1" x14ac:dyDescent="0.3">
      <c r="B106" s="108" t="s">
        <v>136</v>
      </c>
      <c r="C106" s="109"/>
      <c r="D106" s="109"/>
      <c r="E106" s="109"/>
      <c r="F106" s="110"/>
      <c r="G106" s="77"/>
    </row>
    <row r="107" spans="1:7" ht="11.25" customHeight="1" x14ac:dyDescent="0.25">
      <c r="B107" s="101"/>
      <c r="C107" s="79"/>
      <c r="D107" s="79"/>
      <c r="E107" s="79"/>
      <c r="F107" s="79"/>
      <c r="G107" s="77"/>
    </row>
    <row r="108" spans="1:7" ht="11.25" customHeight="1" thickBot="1" x14ac:dyDescent="0.3">
      <c r="B108" s="129" t="s">
        <v>53</v>
      </c>
      <c r="C108" s="130"/>
      <c r="D108" s="100"/>
      <c r="E108" s="71"/>
      <c r="F108" s="71"/>
      <c r="G108" s="77"/>
    </row>
    <row r="109" spans="1:7" ht="11.25" customHeight="1" x14ac:dyDescent="0.25">
      <c r="B109" s="93" t="s">
        <v>38</v>
      </c>
      <c r="C109" s="72" t="s">
        <v>54</v>
      </c>
      <c r="D109" s="94" t="s">
        <v>55</v>
      </c>
      <c r="E109" s="71"/>
      <c r="F109" s="71"/>
      <c r="G109" s="77"/>
    </row>
    <row r="110" spans="1:7" ht="11.25" customHeight="1" x14ac:dyDescent="0.25">
      <c r="B110" s="95" t="s">
        <v>56</v>
      </c>
      <c r="C110" s="73">
        <f>G41</f>
        <v>1925000</v>
      </c>
      <c r="D110" s="96">
        <f t="shared" ref="D110:D115" si="3">(C110/$C$116)</f>
        <v>0.32697324477100109</v>
      </c>
      <c r="E110" s="71"/>
      <c r="F110" s="71"/>
      <c r="G110" s="77"/>
    </row>
    <row r="111" spans="1:7" ht="11.25" customHeight="1" x14ac:dyDescent="0.25">
      <c r="B111" s="95" t="s">
        <v>57</v>
      </c>
      <c r="C111" s="73">
        <f>G46</f>
        <v>0</v>
      </c>
      <c r="D111" s="96">
        <f t="shared" si="3"/>
        <v>0</v>
      </c>
      <c r="E111" s="71"/>
      <c r="F111" s="71"/>
      <c r="G111" s="77"/>
    </row>
    <row r="112" spans="1:7" ht="11.25" customHeight="1" x14ac:dyDescent="0.25">
      <c r="B112" s="95" t="s">
        <v>58</v>
      </c>
      <c r="C112" s="73">
        <f>G58</f>
        <v>287000</v>
      </c>
      <c r="D112" s="96">
        <f t="shared" si="3"/>
        <v>4.8748738311312892E-2</v>
      </c>
      <c r="E112" s="71"/>
      <c r="F112" s="71"/>
      <c r="G112" s="77"/>
    </row>
    <row r="113" spans="2:7" ht="11.25" customHeight="1" x14ac:dyDescent="0.25">
      <c r="B113" s="95" t="s">
        <v>30</v>
      </c>
      <c r="C113" s="73">
        <f>G83</f>
        <v>2374982.7199999997</v>
      </c>
      <c r="D113" s="96">
        <f t="shared" si="3"/>
        <v>0.40340561362777033</v>
      </c>
      <c r="E113" s="71"/>
      <c r="F113" s="71"/>
      <c r="G113" s="77"/>
    </row>
    <row r="114" spans="2:7" ht="11.25" customHeight="1" x14ac:dyDescent="0.25">
      <c r="B114" s="95" t="s">
        <v>59</v>
      </c>
      <c r="C114" s="74">
        <f>G90</f>
        <v>1020000</v>
      </c>
      <c r="D114" s="96">
        <f t="shared" si="3"/>
        <v>0.17325335567086811</v>
      </c>
      <c r="E114" s="76"/>
      <c r="F114" s="76"/>
      <c r="G114" s="77"/>
    </row>
    <row r="115" spans="2:7" ht="11.25" customHeight="1" x14ac:dyDescent="0.25">
      <c r="B115" s="95" t="s">
        <v>60</v>
      </c>
      <c r="C115" s="74">
        <f>G93</f>
        <v>280349.136</v>
      </c>
      <c r="D115" s="96">
        <f t="shared" si="3"/>
        <v>4.7619047619047623E-2</v>
      </c>
      <c r="E115" s="76"/>
      <c r="F115" s="76"/>
      <c r="G115" s="77"/>
    </row>
    <row r="116" spans="2:7" ht="11.25" customHeight="1" thickBot="1" x14ac:dyDescent="0.3">
      <c r="B116" s="97" t="s">
        <v>61</v>
      </c>
      <c r="C116" s="98">
        <f>SUM(C110:C115)</f>
        <v>5887331.8559999997</v>
      </c>
      <c r="D116" s="99">
        <f>SUM(D110:D115)</f>
        <v>1</v>
      </c>
      <c r="E116" s="76"/>
      <c r="F116" s="76"/>
      <c r="G116" s="77"/>
    </row>
    <row r="117" spans="2:7" ht="11.25" customHeight="1" x14ac:dyDescent="0.25">
      <c r="B117" s="91"/>
      <c r="C117" s="82"/>
      <c r="D117" s="82"/>
      <c r="E117" s="82"/>
      <c r="F117" s="82"/>
      <c r="G117" s="77"/>
    </row>
    <row r="118" spans="2:7" ht="11.25" customHeight="1" x14ac:dyDescent="0.25">
      <c r="B118" s="92"/>
      <c r="C118" s="82"/>
      <c r="D118" s="82"/>
      <c r="E118" s="82"/>
      <c r="F118" s="82"/>
      <c r="G118" s="77"/>
    </row>
    <row r="119" spans="2:7" ht="11.25" customHeight="1" thickBot="1" x14ac:dyDescent="0.3">
      <c r="B119" s="112"/>
      <c r="C119" s="113" t="s">
        <v>94</v>
      </c>
      <c r="D119" s="114"/>
      <c r="E119" s="115"/>
      <c r="F119" s="75"/>
      <c r="G119" s="77"/>
    </row>
    <row r="120" spans="2:7" ht="11.25" customHeight="1" x14ac:dyDescent="0.25">
      <c r="B120" s="116" t="s">
        <v>74</v>
      </c>
      <c r="C120" s="120">
        <v>35000</v>
      </c>
      <c r="D120" s="120">
        <v>40000</v>
      </c>
      <c r="E120" s="121">
        <v>45000</v>
      </c>
      <c r="F120" s="111"/>
      <c r="G120" s="78"/>
    </row>
    <row r="121" spans="2:7" ht="11.25" customHeight="1" thickBot="1" x14ac:dyDescent="0.3">
      <c r="B121" s="97" t="s">
        <v>75</v>
      </c>
      <c r="C121" s="98">
        <f>(G94/C120)</f>
        <v>168.2094816</v>
      </c>
      <c r="D121" s="98">
        <f>(G94/D120)</f>
        <v>147.18329639999999</v>
      </c>
      <c r="E121" s="117">
        <f>(G94/E120)</f>
        <v>130.82959679999999</v>
      </c>
      <c r="F121" s="111"/>
      <c r="G121" s="78"/>
    </row>
    <row r="122" spans="2:7" ht="11.25" customHeight="1" x14ac:dyDescent="0.25">
      <c r="B122" s="102" t="s">
        <v>62</v>
      </c>
      <c r="C122" s="79"/>
      <c r="D122" s="79"/>
      <c r="E122" s="79"/>
      <c r="F122" s="79"/>
      <c r="G122" s="79"/>
    </row>
  </sheetData>
  <mergeCells count="8">
    <mergeCell ref="B108:C10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2022-06-17T12:10:32Z</cp:lastPrinted>
  <dcterms:created xsi:type="dcterms:W3CDTF">2020-11-27T12:49:26Z</dcterms:created>
  <dcterms:modified xsi:type="dcterms:W3CDTF">2022-06-17T12:10:34Z</dcterms:modified>
</cp:coreProperties>
</file>