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2022/Área Copiapó/"/>
    </mc:Choice>
  </mc:AlternateContent>
  <xr:revisionPtr revIDLastSave="0" documentId="13_ncr:1_{158FCAA5-8284-3845-8533-BAF230BCD6B6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Zapallo Italian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9" i="1" l="1"/>
  <c r="G67" i="1"/>
  <c r="G66" i="1"/>
  <c r="G57" i="1"/>
  <c r="G55" i="1"/>
  <c r="G54" i="1"/>
  <c r="G52" i="1"/>
  <c r="G40" i="1" l="1"/>
  <c r="G39" i="1"/>
  <c r="G38" i="1"/>
  <c r="G37" i="1"/>
  <c r="G36" i="1"/>
  <c r="G47" i="1" l="1"/>
  <c r="G68" i="1" l="1"/>
  <c r="C91" i="1" s="1"/>
  <c r="G61" i="1"/>
  <c r="G60" i="1"/>
  <c r="G50" i="1"/>
  <c r="G49" i="1"/>
  <c r="G48" i="1"/>
  <c r="G25" i="1"/>
  <c r="G12" i="1"/>
  <c r="G45" i="1" l="1"/>
  <c r="G35" i="1"/>
  <c r="G41" i="1" s="1"/>
  <c r="C89" i="1" s="1"/>
  <c r="G30" i="1"/>
  <c r="G24" i="1"/>
  <c r="G23" i="1"/>
  <c r="G22" i="1"/>
  <c r="G21" i="1"/>
  <c r="G26" i="1" l="1"/>
  <c r="C87" i="1" s="1"/>
  <c r="G62" i="1"/>
  <c r="C90" i="1" s="1"/>
  <c r="G31" i="1"/>
  <c r="C88" i="1" s="1"/>
  <c r="G73" i="1"/>
  <c r="G70" i="1" l="1"/>
  <c r="G71" i="1" s="1"/>
  <c r="G72" i="1" l="1"/>
  <c r="C92" i="1"/>
  <c r="C93" i="1" l="1"/>
  <c r="D92" i="1" s="1"/>
  <c r="D98" i="1"/>
  <c r="C98" i="1"/>
  <c r="E98" i="1"/>
  <c r="G74" i="1"/>
  <c r="D90" i="1" l="1"/>
  <c r="D88" i="1"/>
  <c r="D87" i="1"/>
  <c r="D91" i="1"/>
  <c r="D89" i="1"/>
  <c r="D93" i="1" l="1"/>
</calcChain>
</file>

<file path=xl/sharedStrings.xml><?xml version="1.0" encoding="utf-8"?>
<sst xmlns="http://schemas.openxmlformats.org/spreadsheetml/2006/main" count="176" uniqueCount="118">
  <si>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</si>
  <si>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</si>
  <si>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</si>
  <si>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</si>
  <si>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</si>
  <si>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</si>
  <si>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</si>
  <si>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</si>
  <si>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</si>
  <si>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</si>
  <si>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</si>
  <si>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</si>
  <si>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</si>
  <si>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</si>
  <si>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</si>
  <si>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</si>
  <si>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</si>
  <si>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</si>
  <si>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</si>
  <si>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</si>
  <si>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</si>
  <si>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</si>
  <si>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</si>
  <si>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</si>
  <si>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</si>
  <si>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</si>
  <si>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</si>
  <si>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</si>
  <si>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</si>
  <si>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</si>
  <si>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</si>
  <si>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</si>
  <si>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</si>
  <si>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</si>
  <si>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</si>
  <si>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</si>
  <si>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</si>
  <si>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</si>
  <si>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</si>
  <si>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</si>
  <si>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</si>
  <si>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</si>
  <si>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</si>
  <si>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</si>
  <si>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</si>
  <si>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</si>
  <si>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</si>
  <si>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</si>
  <si>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</si>
  <si>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</si>
  <si>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</si>
  <si>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</si>
  <si>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</si>
  <si>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</si>
  <si>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</si>
  <si>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</si>
  <si>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</si>
  <si>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</si>
  <si>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Atacama</t>
  </si>
  <si>
    <t>Limpia con cultivadora</t>
  </si>
  <si>
    <t>lt</t>
  </si>
  <si>
    <t>Copiapó</t>
  </si>
  <si>
    <t>FERTILIZANTES</t>
  </si>
  <si>
    <t>saco 25 Kgs.</t>
  </si>
  <si>
    <t>Marzo</t>
  </si>
  <si>
    <t>Marzo a Mayo</t>
  </si>
  <si>
    <t>Febrero</t>
  </si>
  <si>
    <t>Abril</t>
  </si>
  <si>
    <t>Guano</t>
  </si>
  <si>
    <t>Zapallo Italiano</t>
  </si>
  <si>
    <t>Arauco</t>
  </si>
  <si>
    <t>Medio</t>
  </si>
  <si>
    <t>Nantoco -San Fernando- Toledo-  Chamonate- San Pedro</t>
  </si>
  <si>
    <t>RENDIMIENTO (Unidades/Há)</t>
  </si>
  <si>
    <t>Vega Central</t>
  </si>
  <si>
    <t>Mayo - Julio</t>
  </si>
  <si>
    <t>Transplante</t>
  </si>
  <si>
    <t>Postura de mulch</t>
  </si>
  <si>
    <t>Postura de cintas</t>
  </si>
  <si>
    <t>Cosecha y selección</t>
  </si>
  <si>
    <t>Manejo plantas</t>
  </si>
  <si>
    <t>Marzo a Junio</t>
  </si>
  <si>
    <t>Cultivo</t>
  </si>
  <si>
    <t>Surco</t>
  </si>
  <si>
    <t xml:space="preserve">Rastrajes </t>
  </si>
  <si>
    <t>Aplic. de fungicidas</t>
  </si>
  <si>
    <t>Aplic. de foliar</t>
  </si>
  <si>
    <t>Aplic. de insecticida</t>
  </si>
  <si>
    <t>ALMACIGO</t>
  </si>
  <si>
    <t>Plantulas</t>
  </si>
  <si>
    <t>Nitrato de calcio</t>
  </si>
  <si>
    <t>saco de 25 kg</t>
  </si>
  <si>
    <t>Nitrato de potasio</t>
  </si>
  <si>
    <t>Mezcla N P K</t>
  </si>
  <si>
    <t>saco</t>
  </si>
  <si>
    <t>INSECTICIDA</t>
  </si>
  <si>
    <t>FUNGICIDA</t>
  </si>
  <si>
    <t>Sept - octubre</t>
  </si>
  <si>
    <t>ACARICIDA</t>
  </si>
  <si>
    <t>Mulch 1,20x1000</t>
  </si>
  <si>
    <t>rollos</t>
  </si>
  <si>
    <t>Cinta riego Aquatrax x3.962 mts</t>
  </si>
  <si>
    <t>Cajas plataneras</t>
  </si>
  <si>
    <t>cajas</t>
  </si>
  <si>
    <t>Riego tecnificado y fertirrigación</t>
  </si>
  <si>
    <t>Electricidad</t>
  </si>
  <si>
    <t>Heladas- Sequía</t>
  </si>
  <si>
    <t>Rendimiento (Unidades/hà)</t>
  </si>
  <si>
    <t>PRECIO ESPERADO ($/kg)</t>
  </si>
  <si>
    <t>ESCENARIOS COSTO UNITARIO  ($/Unidades)</t>
  </si>
  <si>
    <t>Costo unitario ($/Unidades) (*)</t>
  </si>
  <si>
    <t>Coragen</t>
  </si>
  <si>
    <t>lt.</t>
  </si>
  <si>
    <t>Azufre floable</t>
  </si>
  <si>
    <t>Acaban</t>
  </si>
  <si>
    <t>Topas</t>
  </si>
  <si>
    <r>
      <rPr>
        <u/>
        <sz val="12"/>
        <color indexed="8"/>
        <rFont val="Arial"/>
        <family val="2"/>
      </rPr>
      <t>Fuente</t>
    </r>
    <r>
      <rPr>
        <sz val="12"/>
        <color indexed="8"/>
        <rFont val="Arial"/>
        <family val="2"/>
      </rPr>
      <t>: INDAP</t>
    </r>
  </si>
  <si>
    <r>
      <rPr>
        <b/>
        <u/>
        <sz val="12"/>
        <color indexed="8"/>
        <rFont val="Arial"/>
        <family val="2"/>
      </rPr>
      <t>Notas</t>
    </r>
    <r>
      <rPr>
        <b/>
        <sz val="12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</si>
</sst>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11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i/>
      <sz val="12"/>
      <color indexed="9"/>
      <name val="Arial"/>
      <family val="2"/>
    </font>
    <font>
      <b/>
      <sz val="12"/>
      <color indexed="8"/>
      <name val="Arial"/>
      <family val="2"/>
    </font>
    <font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1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 applyNumberFormat="0" applyFill="0" applyBorder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0" fontId="0" fillId="2" borderId="56" xfId="0" applyFont="1" applyFill="1" applyBorder="1" applyAlignment="1"/>
    <xf numFmtId="10" fontId="0" fillId="0" borderId="0" xfId="0" applyNumberFormat="1" applyFont="1" applyAlignment="1"/>
    <xf numFmtId="168" fontId="0" fillId="0" borderId="0" xfId="0" applyNumberFormat="1" applyFont="1" applyAlignment="1"/>
    <xf numFmtId="164" fontId="0" fillId="0" borderId="0" xfId="2" applyFont="1" applyAlignment="1"/>
    <xf numFmtId="49" fontId="2" fillId="3" borderId="54" xfId="0" applyNumberFormat="1" applyFont="1" applyFill="1" applyBorder="1" applyAlignment="1">
      <alignment vertical="center" wrapText="1"/>
    </xf>
    <xf numFmtId="0" fontId="3" fillId="0" borderId="53" xfId="0" applyFont="1" applyBorder="1" applyAlignment="1">
      <alignment horizontal="left" vertical="center" wrapText="1"/>
    </xf>
    <xf numFmtId="0" fontId="3" fillId="2" borderId="55" xfId="0" applyFont="1" applyFill="1" applyBorder="1" applyAlignment="1"/>
    <xf numFmtId="49" fontId="4" fillId="3" borderId="5" xfId="0" applyNumberFormat="1" applyFont="1" applyFill="1" applyBorder="1" applyAlignment="1">
      <alignment wrapText="1"/>
    </xf>
    <xf numFmtId="0" fontId="4" fillId="4" borderId="58" xfId="0" applyFont="1" applyFill="1" applyBorder="1" applyAlignment="1">
      <alignment wrapText="1"/>
    </xf>
    <xf numFmtId="3" fontId="3" fillId="0" borderId="53" xfId="0" applyNumberFormat="1" applyFont="1" applyBorder="1"/>
    <xf numFmtId="49" fontId="3" fillId="2" borderId="54" xfId="0" applyNumberFormat="1" applyFont="1" applyFill="1" applyBorder="1" applyAlignment="1">
      <alignment vertical="center" wrapText="1"/>
    </xf>
    <xf numFmtId="0" fontId="3" fillId="0" borderId="53" xfId="0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wrapText="1"/>
    </xf>
    <xf numFmtId="0" fontId="3" fillId="2" borderId="58" xfId="0" applyFont="1" applyFill="1" applyBorder="1" applyAlignment="1">
      <alignment wrapText="1"/>
    </xf>
    <xf numFmtId="168" fontId="3" fillId="11" borderId="53" xfId="1" applyNumberFormat="1" applyFont="1" applyFill="1" applyBorder="1" applyAlignment="1">
      <alignment horizontal="right"/>
    </xf>
    <xf numFmtId="168" fontId="3" fillId="0" borderId="53" xfId="1" applyNumberFormat="1" applyFont="1" applyFill="1" applyBorder="1"/>
    <xf numFmtId="0" fontId="5" fillId="0" borderId="53" xfId="0" applyFont="1" applyBorder="1" applyAlignment="1">
      <alignment horizontal="left" vertical="center" wrapText="1"/>
    </xf>
    <xf numFmtId="49" fontId="3" fillId="2" borderId="5" xfId="0" applyNumberFormat="1" applyFont="1" applyFill="1" applyBorder="1" applyAlignment="1"/>
    <xf numFmtId="0" fontId="3" fillId="2" borderId="58" xfId="0" applyFont="1" applyFill="1" applyBorder="1" applyAlignment="1"/>
    <xf numFmtId="0" fontId="3" fillId="11" borderId="53" xfId="0" applyFont="1" applyFill="1" applyBorder="1" applyAlignment="1">
      <alignment horizontal="right" wrapText="1"/>
    </xf>
    <xf numFmtId="0" fontId="3" fillId="11" borderId="53" xfId="0" applyFont="1" applyFill="1" applyBorder="1" applyAlignment="1">
      <alignment horizontal="right"/>
    </xf>
    <xf numFmtId="14" fontId="5" fillId="10" borderId="53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/>
    <xf numFmtId="0" fontId="3" fillId="2" borderId="58" xfId="0" applyFont="1" applyFill="1" applyBorder="1" applyAlignment="1"/>
    <xf numFmtId="0" fontId="3" fillId="2" borderId="6" xfId="0" applyFont="1" applyFill="1" applyBorder="1" applyAlignment="1">
      <alignment wrapText="1"/>
    </xf>
    <xf numFmtId="14" fontId="3" fillId="2" borderId="5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3" fillId="2" borderId="57" xfId="0" applyFont="1" applyFill="1" applyBorder="1" applyAlignment="1">
      <alignment horizontal="justify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wrapText="1"/>
    </xf>
    <xf numFmtId="0" fontId="3" fillId="0" borderId="53" xfId="0" applyFont="1" applyFill="1" applyBorder="1" applyAlignment="1">
      <alignment horizontal="center" wrapText="1"/>
    </xf>
    <xf numFmtId="168" fontId="5" fillId="0" borderId="53" xfId="1" applyNumberFormat="1" applyFont="1" applyFill="1" applyBorder="1" applyAlignment="1">
      <alignment horizontal="center" wrapText="1"/>
    </xf>
    <xf numFmtId="168" fontId="5" fillId="0" borderId="60" xfId="1" applyNumberFormat="1" applyFont="1" applyFill="1" applyBorder="1"/>
    <xf numFmtId="0" fontId="3" fillId="0" borderId="53" xfId="0" applyFont="1" applyFill="1" applyBorder="1"/>
    <xf numFmtId="0" fontId="3" fillId="0" borderId="59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62" xfId="0" applyNumberFormat="1" applyFont="1" applyFill="1" applyBorder="1" applyAlignment="1">
      <alignment horizontal="center" vertical="center"/>
    </xf>
    <xf numFmtId="49" fontId="2" fillId="3" borderId="62" xfId="0" applyNumberFormat="1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wrapText="1"/>
    </xf>
    <xf numFmtId="0" fontId="5" fillId="0" borderId="53" xfId="0" applyFont="1" applyFill="1" applyBorder="1" applyAlignment="1">
      <alignment horizontal="center" wrapText="1"/>
    </xf>
    <xf numFmtId="0" fontId="3" fillId="0" borderId="60" xfId="0" applyFont="1" applyFill="1" applyBorder="1" applyAlignment="1">
      <alignment wrapText="1"/>
    </xf>
    <xf numFmtId="168" fontId="5" fillId="0" borderId="53" xfId="1" applyNumberFormat="1" applyFont="1" applyFill="1" applyBorder="1" applyAlignment="1">
      <alignment wrapText="1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wrapText="1"/>
    </xf>
    <xf numFmtId="168" fontId="5" fillId="0" borderId="60" xfId="1" applyNumberFormat="1" applyFont="1" applyFill="1" applyBorder="1" applyAlignment="1">
      <alignment horizontal="center" wrapText="1"/>
    </xf>
    <xf numFmtId="168" fontId="5" fillId="0" borderId="60" xfId="1" applyNumberFormat="1" applyFont="1" applyFill="1" applyBorder="1" applyAlignment="1">
      <alignment wrapText="1"/>
    </xf>
    <xf numFmtId="0" fontId="7" fillId="0" borderId="53" xfId="0" applyFont="1" applyFill="1" applyBorder="1" applyAlignment="1">
      <alignment wrapText="1"/>
    </xf>
    <xf numFmtId="169" fontId="3" fillId="0" borderId="60" xfId="1" applyNumberFormat="1" applyFont="1" applyFill="1" applyBorder="1" applyAlignment="1">
      <alignment horizontal="left" wrapText="1"/>
    </xf>
    <xf numFmtId="168" fontId="3" fillId="0" borderId="60" xfId="1" applyNumberFormat="1" applyFont="1" applyFill="1" applyBorder="1" applyAlignment="1">
      <alignment horizontal="center" wrapText="1"/>
    </xf>
    <xf numFmtId="169" fontId="3" fillId="0" borderId="53" xfId="1" applyNumberFormat="1" applyFont="1" applyFill="1" applyBorder="1" applyAlignment="1">
      <alignment horizontal="left" wrapText="1"/>
    </xf>
    <xf numFmtId="168" fontId="3" fillId="0" borderId="53" xfId="1" applyNumberFormat="1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/>
    </xf>
    <xf numFmtId="0" fontId="3" fillId="0" borderId="53" xfId="0" applyFont="1" applyBorder="1"/>
    <xf numFmtId="0" fontId="3" fillId="0" borderId="60" xfId="0" applyFont="1" applyBorder="1" applyAlignment="1">
      <alignment horizontal="center"/>
    </xf>
    <xf numFmtId="0" fontId="3" fillId="0" borderId="60" xfId="0" applyFont="1" applyBorder="1"/>
    <xf numFmtId="168" fontId="3" fillId="0" borderId="60" xfId="1" applyNumberFormat="1" applyFont="1" applyBorder="1"/>
    <xf numFmtId="3" fontId="3" fillId="0" borderId="63" xfId="0" applyNumberFormat="1" applyFont="1" applyBorder="1"/>
    <xf numFmtId="0" fontId="3" fillId="0" borderId="53" xfId="0" applyFont="1" applyBorder="1" applyAlignment="1">
      <alignment horizontal="center"/>
    </xf>
    <xf numFmtId="168" fontId="3" fillId="0" borderId="53" xfId="1" applyNumberFormat="1" applyFont="1" applyFill="1" applyBorder="1" applyAlignment="1">
      <alignment wrapText="1"/>
    </xf>
    <xf numFmtId="49" fontId="4" fillId="3" borderId="61" xfId="0" applyNumberFormat="1" applyFont="1" applyFill="1" applyBorder="1" applyAlignment="1">
      <alignment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vertical="center"/>
    </xf>
    <xf numFmtId="3" fontId="4" fillId="3" borderId="61" xfId="0" applyNumberFormat="1" applyFont="1" applyFill="1" applyBorder="1" applyAlignment="1">
      <alignment vertical="center"/>
    </xf>
    <xf numFmtId="0" fontId="3" fillId="2" borderId="22" xfId="0" applyFont="1" applyFill="1" applyBorder="1" applyAlignment="1"/>
    <xf numFmtId="3" fontId="3" fillId="2" borderId="22" xfId="0" applyNumberFormat="1" applyFont="1" applyFill="1" applyBorder="1" applyAlignment="1"/>
    <xf numFmtId="49" fontId="2" fillId="5" borderId="23" xfId="0" applyNumberFormat="1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166" fontId="2" fillId="5" borderId="25" xfId="0" applyNumberFormat="1" applyFont="1" applyFill="1" applyBorder="1" applyAlignment="1">
      <alignment vertical="center"/>
    </xf>
    <xf numFmtId="49" fontId="2" fillId="3" borderId="26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166" fontId="2" fillId="3" borderId="27" xfId="0" applyNumberFormat="1" applyFont="1" applyFill="1" applyBorder="1" applyAlignment="1">
      <alignment vertical="center"/>
    </xf>
    <xf numFmtId="49" fontId="2" fillId="5" borderId="26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166" fontId="2" fillId="5" borderId="27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0" fontId="2" fillId="5" borderId="29" xfId="0" applyFont="1" applyFill="1" applyBorder="1" applyAlignment="1">
      <alignment vertical="center"/>
    </xf>
    <xf numFmtId="166" fontId="2" fillId="6" borderId="30" xfId="0" applyNumberFormat="1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166" fontId="2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3" fillId="2" borderId="42" xfId="0" applyFont="1" applyFill="1" applyBorder="1" applyAlignment="1"/>
    <xf numFmtId="0" fontId="3" fillId="2" borderId="43" xfId="0" applyFont="1" applyFill="1" applyBorder="1" applyAlignment="1"/>
    <xf numFmtId="49" fontId="3" fillId="2" borderId="44" xfId="0" applyNumberFormat="1" applyFont="1" applyFill="1" applyBorder="1" applyAlignment="1">
      <alignment vertical="center"/>
    </xf>
    <xf numFmtId="0" fontId="3" fillId="2" borderId="19" xfId="0" applyFont="1" applyFill="1" applyBorder="1" applyAlignment="1"/>
    <xf numFmtId="0" fontId="3" fillId="2" borderId="45" xfId="0" applyFont="1" applyFill="1" applyBorder="1" applyAlignment="1"/>
    <xf numFmtId="49" fontId="3" fillId="2" borderId="46" xfId="0" applyNumberFormat="1" applyFont="1" applyFill="1" applyBorder="1" applyAlignment="1">
      <alignment vertical="center"/>
    </xf>
    <xf numFmtId="0" fontId="3" fillId="2" borderId="47" xfId="0" applyFont="1" applyFill="1" applyBorder="1" applyAlignment="1"/>
    <xf numFmtId="0" fontId="3" fillId="2" borderId="48" xfId="0" applyFont="1" applyFill="1" applyBorder="1" applyAlignment="1"/>
    <xf numFmtId="49" fontId="10" fillId="9" borderId="38" xfId="0" applyNumberFormat="1" applyFont="1" applyFill="1" applyBorder="1" applyAlignment="1">
      <alignment vertical="center"/>
    </xf>
    <xf numFmtId="0" fontId="7" fillId="9" borderId="39" xfId="0" applyFont="1" applyFill="1" applyBorder="1" applyAlignment="1">
      <alignment vertical="center"/>
    </xf>
    <xf numFmtId="0" fontId="3" fillId="9" borderId="40" xfId="0" applyFont="1" applyFill="1" applyBorder="1" applyAlignment="1"/>
    <xf numFmtId="0" fontId="3" fillId="7" borderId="19" xfId="0" applyFont="1" applyFill="1" applyBorder="1" applyAlignment="1"/>
    <xf numFmtId="49" fontId="7" fillId="8" borderId="31" xfId="0" applyNumberFormat="1" applyFont="1" applyFill="1" applyBorder="1" applyAlignment="1">
      <alignment vertical="center"/>
    </xf>
    <xf numFmtId="49" fontId="7" fillId="8" borderId="20" xfId="0" applyNumberFormat="1" applyFont="1" applyFill="1" applyBorder="1" applyAlignment="1">
      <alignment vertical="center"/>
    </xf>
    <xf numFmtId="49" fontId="3" fillId="8" borderId="32" xfId="0" applyNumberFormat="1" applyFont="1" applyFill="1" applyBorder="1" applyAlignment="1"/>
    <xf numFmtId="49" fontId="7" fillId="2" borderId="33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9" fontId="3" fillId="2" borderId="34" xfId="0" applyNumberFormat="1" applyFont="1" applyFill="1" applyBorder="1" applyAlignment="1"/>
    <xf numFmtId="167" fontId="7" fillId="2" borderId="5" xfId="0" applyNumberFormat="1" applyFont="1" applyFill="1" applyBorder="1" applyAlignment="1">
      <alignment vertical="center"/>
    </xf>
    <xf numFmtId="0" fontId="2" fillId="7" borderId="19" xfId="0" applyFont="1" applyFill="1" applyBorder="1" applyAlignment="1">
      <alignment vertical="center"/>
    </xf>
    <xf numFmtId="49" fontId="7" fillId="8" borderId="35" xfId="0" applyNumberFormat="1" applyFont="1" applyFill="1" applyBorder="1" applyAlignment="1">
      <alignment vertical="center"/>
    </xf>
    <xf numFmtId="167" fontId="7" fillId="8" borderId="36" xfId="0" applyNumberFormat="1" applyFont="1" applyFill="1" applyBorder="1" applyAlignment="1">
      <alignment vertical="center"/>
    </xf>
    <xf numFmtId="9" fontId="7" fillId="8" borderId="37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2" fillId="9" borderId="18" xfId="0" applyFont="1" applyFill="1" applyBorder="1" applyAlignment="1">
      <alignment vertical="center"/>
    </xf>
    <xf numFmtId="49" fontId="10" fillId="9" borderId="19" xfId="0" applyNumberFormat="1" applyFont="1" applyFill="1" applyBorder="1" applyAlignment="1">
      <alignment vertical="center"/>
    </xf>
    <xf numFmtId="0" fontId="2" fillId="9" borderId="19" xfId="0" applyFont="1" applyFill="1" applyBorder="1" applyAlignment="1">
      <alignment vertical="center"/>
    </xf>
    <xf numFmtId="0" fontId="2" fillId="9" borderId="49" xfId="0" applyFont="1" applyFill="1" applyBorder="1" applyAlignment="1">
      <alignment vertical="center"/>
    </xf>
    <xf numFmtId="0" fontId="2" fillId="7" borderId="18" xfId="0" applyFont="1" applyFill="1" applyBorder="1" applyAlignment="1">
      <alignment vertical="center"/>
    </xf>
    <xf numFmtId="49" fontId="7" fillId="8" borderId="50" xfId="0" applyNumberFormat="1" applyFont="1" applyFill="1" applyBorder="1" applyAlignment="1">
      <alignment vertical="center"/>
    </xf>
    <xf numFmtId="164" fontId="7" fillId="8" borderId="51" xfId="2" applyFont="1" applyFill="1" applyBorder="1" applyAlignment="1">
      <alignment vertical="center"/>
    </xf>
    <xf numFmtId="164" fontId="7" fillId="8" borderId="52" xfId="2" applyFont="1" applyFill="1" applyBorder="1" applyAlignment="1">
      <alignment vertical="center"/>
    </xf>
    <xf numFmtId="0" fontId="7" fillId="7" borderId="19" xfId="0" applyFont="1" applyFill="1" applyBorder="1" applyAlignment="1">
      <alignment vertical="center"/>
    </xf>
    <xf numFmtId="166" fontId="7" fillId="2" borderId="19" xfId="0" applyNumberFormat="1" applyFont="1" applyFill="1" applyBorder="1" applyAlignment="1">
      <alignment vertical="center"/>
    </xf>
    <xf numFmtId="167" fontId="7" fillId="8" borderId="37" xfId="0" applyNumberFormat="1" applyFont="1" applyFill="1" applyBorder="1" applyAlignment="1">
      <alignment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18676</xdr:colOff>
      <xdr:row>0</xdr:row>
      <xdr:rowOff>0</xdr:rowOff>
    </xdr:from>
    <xdr:to>
      <xdr:col>6</xdr:col>
      <xdr:colOff>1206499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576" y="0"/>
          <a:ext cx="915072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9"/>
  <sheetViews>
    <sheetView showGridLines="0" tabSelected="1" zoomScaleNormal="100" workbookViewId="0">
      <selection activeCell="M27" sqref="M27"/>
    </sheetView>
  </sheetViews>
  <sheetFormatPr baseColWidth="10" defaultColWidth="10.83203125" defaultRowHeight="11.25" customHeight="1" x14ac:dyDescent="0.2"/>
  <cols>
    <col min="1" max="1" width="4.5" style="1" customWidth="1"/>
    <col min="2" max="2" width="26.83203125" style="1" customWidth="1"/>
    <col min="3" max="3" width="24.33203125" style="1" customWidth="1"/>
    <col min="4" max="4" width="9.5" style="1" customWidth="1"/>
    <col min="5" max="5" width="14.5" style="1" customWidth="1"/>
    <col min="6" max="6" width="29.33203125" style="1" customWidth="1"/>
    <col min="7" max="7" width="16" style="1" customWidth="1"/>
    <col min="8" max="255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10"/>
      <c r="D8" s="2"/>
      <c r="E8" s="4"/>
      <c r="F8" s="4"/>
      <c r="G8" s="10"/>
    </row>
    <row r="9" spans="1:7" ht="17.25" customHeight="1" x14ac:dyDescent="0.2">
      <c r="A9" s="5"/>
      <c r="B9" s="14" t="s">
        <v>0</v>
      </c>
      <c r="C9" s="15" t="s">
        <v>69</v>
      </c>
      <c r="D9" s="16"/>
      <c r="E9" s="17" t="s">
        <v>73</v>
      </c>
      <c r="F9" s="18"/>
      <c r="G9" s="19">
        <v>120000</v>
      </c>
    </row>
    <row r="10" spans="1:7" ht="15" customHeight="1" x14ac:dyDescent="0.2">
      <c r="A10" s="5"/>
      <c r="B10" s="20" t="s">
        <v>1</v>
      </c>
      <c r="C10" s="21" t="s">
        <v>70</v>
      </c>
      <c r="D10" s="16"/>
      <c r="E10" s="22" t="s">
        <v>2</v>
      </c>
      <c r="F10" s="23"/>
      <c r="G10" s="24" t="s">
        <v>75</v>
      </c>
    </row>
    <row r="11" spans="1:7" ht="14.25" customHeight="1" x14ac:dyDescent="0.2">
      <c r="A11" s="5"/>
      <c r="B11" s="20" t="s">
        <v>3</v>
      </c>
      <c r="C11" s="15" t="s">
        <v>71</v>
      </c>
      <c r="D11" s="16"/>
      <c r="E11" s="22" t="s">
        <v>108</v>
      </c>
      <c r="F11" s="23"/>
      <c r="G11" s="25">
        <v>73</v>
      </c>
    </row>
    <row r="12" spans="1:7" ht="15.75" customHeight="1" x14ac:dyDescent="0.2">
      <c r="A12" s="5"/>
      <c r="B12" s="20" t="s">
        <v>4</v>
      </c>
      <c r="C12" s="26" t="s">
        <v>58</v>
      </c>
      <c r="D12" s="16"/>
      <c r="E12" s="27" t="s">
        <v>5</v>
      </c>
      <c r="F12" s="28"/>
      <c r="G12" s="25">
        <f>(G11*G9)*1.19</f>
        <v>10424400</v>
      </c>
    </row>
    <row r="13" spans="1:7" ht="14.25" customHeight="1" x14ac:dyDescent="0.2">
      <c r="A13" s="5"/>
      <c r="B13" s="20" t="s">
        <v>6</v>
      </c>
      <c r="C13" s="26" t="s">
        <v>61</v>
      </c>
      <c r="D13" s="16"/>
      <c r="E13" s="22" t="s">
        <v>7</v>
      </c>
      <c r="F13" s="23"/>
      <c r="G13" s="29" t="s">
        <v>74</v>
      </c>
    </row>
    <row r="14" spans="1:7" ht="28.5" customHeight="1" x14ac:dyDescent="0.2">
      <c r="A14" s="5"/>
      <c r="B14" s="20" t="s">
        <v>8</v>
      </c>
      <c r="C14" s="15" t="s">
        <v>72</v>
      </c>
      <c r="D14" s="16"/>
      <c r="E14" s="22" t="s">
        <v>9</v>
      </c>
      <c r="F14" s="23"/>
      <c r="G14" s="30" t="s">
        <v>75</v>
      </c>
    </row>
    <row r="15" spans="1:7" ht="25.5" customHeight="1" x14ac:dyDescent="0.2">
      <c r="A15" s="5"/>
      <c r="B15" s="20" t="s">
        <v>10</v>
      </c>
      <c r="C15" s="31">
        <v>44742</v>
      </c>
      <c r="D15" s="16"/>
      <c r="E15" s="32" t="s">
        <v>11</v>
      </c>
      <c r="F15" s="33"/>
      <c r="G15" s="29" t="s">
        <v>106</v>
      </c>
    </row>
    <row r="16" spans="1:7" ht="12" customHeight="1" x14ac:dyDescent="0.2">
      <c r="A16" s="2"/>
      <c r="B16" s="34"/>
      <c r="C16" s="35"/>
      <c r="D16" s="36"/>
      <c r="E16" s="37"/>
      <c r="F16" s="37"/>
      <c r="G16" s="38"/>
    </row>
    <row r="17" spans="1:7" ht="12" customHeight="1" x14ac:dyDescent="0.2">
      <c r="A17" s="6"/>
      <c r="B17" s="39" t="s">
        <v>12</v>
      </c>
      <c r="C17" s="40"/>
      <c r="D17" s="40"/>
      <c r="E17" s="40"/>
      <c r="F17" s="40"/>
      <c r="G17" s="40"/>
    </row>
    <row r="18" spans="1:7" ht="12" customHeight="1" x14ac:dyDescent="0.2">
      <c r="A18" s="2"/>
      <c r="B18" s="41"/>
      <c r="C18" s="42"/>
      <c r="D18" s="42"/>
      <c r="E18" s="42"/>
      <c r="F18" s="43"/>
      <c r="G18" s="43"/>
    </row>
    <row r="19" spans="1:7" ht="12" customHeight="1" x14ac:dyDescent="0.2">
      <c r="A19" s="5"/>
      <c r="B19" s="44" t="s">
        <v>13</v>
      </c>
      <c r="C19" s="45"/>
      <c r="D19" s="46"/>
      <c r="E19" s="46"/>
      <c r="F19" s="46"/>
      <c r="G19" s="46"/>
    </row>
    <row r="20" spans="1:7" ht="24" customHeight="1" x14ac:dyDescent="0.2">
      <c r="A20" s="6"/>
      <c r="B20" s="47" t="s">
        <v>14</v>
      </c>
      <c r="C20" s="47" t="s">
        <v>15</v>
      </c>
      <c r="D20" s="47" t="s">
        <v>16</v>
      </c>
      <c r="E20" s="47" t="s">
        <v>17</v>
      </c>
      <c r="F20" s="47" t="s">
        <v>18</v>
      </c>
      <c r="G20" s="47" t="s">
        <v>19</v>
      </c>
    </row>
    <row r="21" spans="1:7" ht="12.75" customHeight="1" x14ac:dyDescent="0.2">
      <c r="A21" s="6"/>
      <c r="B21" s="48" t="s">
        <v>76</v>
      </c>
      <c r="C21" s="49" t="s">
        <v>20</v>
      </c>
      <c r="D21" s="49">
        <v>5</v>
      </c>
      <c r="E21" s="48" t="s">
        <v>64</v>
      </c>
      <c r="F21" s="50">
        <v>25000</v>
      </c>
      <c r="G21" s="51">
        <f t="shared" ref="G21:G25" si="0">F21*D21</f>
        <v>125000</v>
      </c>
    </row>
    <row r="22" spans="1:7" ht="12.75" customHeight="1" x14ac:dyDescent="0.2">
      <c r="A22" s="6"/>
      <c r="B22" s="48" t="s">
        <v>77</v>
      </c>
      <c r="C22" s="49" t="s">
        <v>20</v>
      </c>
      <c r="D22" s="49">
        <v>3</v>
      </c>
      <c r="E22" s="48" t="s">
        <v>66</v>
      </c>
      <c r="F22" s="50">
        <v>25000</v>
      </c>
      <c r="G22" s="51">
        <f t="shared" si="0"/>
        <v>75000</v>
      </c>
    </row>
    <row r="23" spans="1:7" ht="12.75" customHeight="1" x14ac:dyDescent="0.2">
      <c r="A23" s="6"/>
      <c r="B23" s="48" t="s">
        <v>78</v>
      </c>
      <c r="C23" s="49" t="s">
        <v>20</v>
      </c>
      <c r="D23" s="49">
        <v>3</v>
      </c>
      <c r="E23" s="48" t="s">
        <v>66</v>
      </c>
      <c r="F23" s="50">
        <v>25000</v>
      </c>
      <c r="G23" s="51">
        <f t="shared" si="0"/>
        <v>75000</v>
      </c>
    </row>
    <row r="24" spans="1:7" ht="12.75" customHeight="1" x14ac:dyDescent="0.2">
      <c r="A24" s="6"/>
      <c r="B24" s="52" t="s">
        <v>79</v>
      </c>
      <c r="C24" s="53" t="s">
        <v>20</v>
      </c>
      <c r="D24" s="53">
        <v>32</v>
      </c>
      <c r="E24" s="48" t="s">
        <v>81</v>
      </c>
      <c r="F24" s="50">
        <v>25000</v>
      </c>
      <c r="G24" s="51">
        <f t="shared" si="0"/>
        <v>800000</v>
      </c>
    </row>
    <row r="25" spans="1:7" ht="12.75" customHeight="1" x14ac:dyDescent="0.2">
      <c r="A25" s="6"/>
      <c r="B25" s="52" t="s">
        <v>80</v>
      </c>
      <c r="C25" s="54" t="s">
        <v>20</v>
      </c>
      <c r="D25" s="54">
        <v>10</v>
      </c>
      <c r="E25" s="48" t="s">
        <v>82</v>
      </c>
      <c r="F25" s="50">
        <v>25000</v>
      </c>
      <c r="G25" s="51">
        <f t="shared" si="0"/>
        <v>250000</v>
      </c>
    </row>
    <row r="26" spans="1:7" ht="12.75" customHeight="1" x14ac:dyDescent="0.2">
      <c r="A26" s="6"/>
      <c r="B26" s="55" t="s">
        <v>21</v>
      </c>
      <c r="C26" s="56"/>
      <c r="D26" s="56"/>
      <c r="E26" s="56"/>
      <c r="F26" s="57"/>
      <c r="G26" s="58">
        <f>SUM(G21:G25)</f>
        <v>1325000</v>
      </c>
    </row>
    <row r="27" spans="1:7" ht="12" customHeight="1" x14ac:dyDescent="0.2">
      <c r="A27" s="2"/>
      <c r="B27" s="41"/>
      <c r="C27" s="43"/>
      <c r="D27" s="43"/>
      <c r="E27" s="43"/>
      <c r="F27" s="59"/>
      <c r="G27" s="59"/>
    </row>
    <row r="28" spans="1:7" ht="12" customHeight="1" x14ac:dyDescent="0.2">
      <c r="A28" s="5"/>
      <c r="B28" s="60" t="s">
        <v>22</v>
      </c>
      <c r="C28" s="61"/>
      <c r="D28" s="62"/>
      <c r="E28" s="62"/>
      <c r="F28" s="63"/>
      <c r="G28" s="63"/>
    </row>
    <row r="29" spans="1:7" ht="24" customHeight="1" x14ac:dyDescent="0.2">
      <c r="A29" s="5"/>
      <c r="B29" s="64" t="s">
        <v>14</v>
      </c>
      <c r="C29" s="65" t="s">
        <v>15</v>
      </c>
      <c r="D29" s="65" t="s">
        <v>16</v>
      </c>
      <c r="E29" s="64" t="s">
        <v>17</v>
      </c>
      <c r="F29" s="65" t="s">
        <v>18</v>
      </c>
      <c r="G29" s="64" t="s">
        <v>19</v>
      </c>
    </row>
    <row r="30" spans="1:7" ht="12" customHeight="1" x14ac:dyDescent="0.2">
      <c r="A30" s="5"/>
      <c r="B30" s="66" t="s">
        <v>59</v>
      </c>
      <c r="C30" s="67" t="s">
        <v>57</v>
      </c>
      <c r="D30" s="49">
        <v>6</v>
      </c>
      <c r="E30" s="68" t="s">
        <v>65</v>
      </c>
      <c r="F30" s="50">
        <v>25000</v>
      </c>
      <c r="G30" s="69">
        <f>F30*D30</f>
        <v>150000</v>
      </c>
    </row>
    <row r="31" spans="1:7" ht="12" customHeight="1" x14ac:dyDescent="0.2">
      <c r="A31" s="5"/>
      <c r="B31" s="70" t="s">
        <v>23</v>
      </c>
      <c r="C31" s="71"/>
      <c r="D31" s="71"/>
      <c r="E31" s="71"/>
      <c r="F31" s="72"/>
      <c r="G31" s="73">
        <f>SUM(G30:G30)</f>
        <v>150000</v>
      </c>
    </row>
    <row r="32" spans="1:7" ht="12" customHeight="1" x14ac:dyDescent="0.2">
      <c r="A32" s="2"/>
      <c r="B32" s="74"/>
      <c r="C32" s="75"/>
      <c r="D32" s="75"/>
      <c r="E32" s="75"/>
      <c r="F32" s="76"/>
      <c r="G32" s="76"/>
    </row>
    <row r="33" spans="1:11" ht="12" customHeight="1" x14ac:dyDescent="0.2">
      <c r="A33" s="5"/>
      <c r="B33" s="60" t="s">
        <v>24</v>
      </c>
      <c r="C33" s="61"/>
      <c r="D33" s="62"/>
      <c r="E33" s="62"/>
      <c r="F33" s="63"/>
      <c r="G33" s="63"/>
    </row>
    <row r="34" spans="1:11" ht="24" customHeight="1" x14ac:dyDescent="0.2">
      <c r="A34" s="5"/>
      <c r="B34" s="77" t="s">
        <v>14</v>
      </c>
      <c r="C34" s="77" t="s">
        <v>15</v>
      </c>
      <c r="D34" s="77" t="s">
        <v>16</v>
      </c>
      <c r="E34" s="77" t="s">
        <v>17</v>
      </c>
      <c r="F34" s="78" t="s">
        <v>18</v>
      </c>
      <c r="G34" s="77" t="s">
        <v>19</v>
      </c>
    </row>
    <row r="35" spans="1:11" ht="12.75" customHeight="1" x14ac:dyDescent="0.2">
      <c r="A35" s="6"/>
      <c r="B35" s="68" t="s">
        <v>26</v>
      </c>
      <c r="C35" s="79" t="s">
        <v>25</v>
      </c>
      <c r="D35" s="79">
        <v>1</v>
      </c>
      <c r="E35" s="48" t="s">
        <v>66</v>
      </c>
      <c r="F35" s="80">
        <v>160000</v>
      </c>
      <c r="G35" s="81">
        <f t="shared" ref="G35:G40" si="1">((F35*D35)*0.19)+(F35*D35)</f>
        <v>190400</v>
      </c>
    </row>
    <row r="36" spans="1:11" ht="12.75" customHeight="1" x14ac:dyDescent="0.2">
      <c r="A36" s="6"/>
      <c r="B36" s="68" t="s">
        <v>83</v>
      </c>
      <c r="C36" s="79" t="s">
        <v>25</v>
      </c>
      <c r="D36" s="79">
        <v>1</v>
      </c>
      <c r="E36" s="48" t="s">
        <v>66</v>
      </c>
      <c r="F36" s="80">
        <v>160000</v>
      </c>
      <c r="G36" s="81">
        <f t="shared" si="1"/>
        <v>190400</v>
      </c>
    </row>
    <row r="37" spans="1:11" ht="12.75" customHeight="1" x14ac:dyDescent="0.2">
      <c r="A37" s="6"/>
      <c r="B37" s="68" t="s">
        <v>84</v>
      </c>
      <c r="C37" s="79" t="s">
        <v>25</v>
      </c>
      <c r="D37" s="79">
        <v>1</v>
      </c>
      <c r="E37" s="48" t="s">
        <v>66</v>
      </c>
      <c r="F37" s="80">
        <v>160000</v>
      </c>
      <c r="G37" s="81">
        <f t="shared" si="1"/>
        <v>190400</v>
      </c>
    </row>
    <row r="38" spans="1:11" ht="12.75" customHeight="1" x14ac:dyDescent="0.2">
      <c r="A38" s="6"/>
      <c r="B38" s="48" t="s">
        <v>85</v>
      </c>
      <c r="C38" s="49" t="s">
        <v>25</v>
      </c>
      <c r="D38" s="49">
        <v>0.5</v>
      </c>
      <c r="E38" s="68" t="s">
        <v>65</v>
      </c>
      <c r="F38" s="80">
        <v>160000</v>
      </c>
      <c r="G38" s="81">
        <f t="shared" si="1"/>
        <v>95200</v>
      </c>
    </row>
    <row r="39" spans="1:11" ht="12.75" customHeight="1" x14ac:dyDescent="0.2">
      <c r="A39" s="6"/>
      <c r="B39" s="48" t="s">
        <v>86</v>
      </c>
      <c r="C39" s="49" t="s">
        <v>25</v>
      </c>
      <c r="D39" s="49">
        <v>1</v>
      </c>
      <c r="E39" s="68" t="s">
        <v>65</v>
      </c>
      <c r="F39" s="80">
        <v>160000</v>
      </c>
      <c r="G39" s="81">
        <f t="shared" si="1"/>
        <v>190400</v>
      </c>
    </row>
    <row r="40" spans="1:11" ht="12.75" customHeight="1" x14ac:dyDescent="0.2">
      <c r="A40" s="6"/>
      <c r="B40" s="48" t="s">
        <v>87</v>
      </c>
      <c r="C40" s="49" t="s">
        <v>25</v>
      </c>
      <c r="D40" s="49">
        <v>0.5</v>
      </c>
      <c r="E40" s="68" t="s">
        <v>65</v>
      </c>
      <c r="F40" s="80">
        <v>160000</v>
      </c>
      <c r="G40" s="81">
        <f t="shared" si="1"/>
        <v>95200</v>
      </c>
    </row>
    <row r="41" spans="1:11" ht="12.75" customHeight="1" x14ac:dyDescent="0.2">
      <c r="A41" s="5"/>
      <c r="B41" s="70" t="s">
        <v>27</v>
      </c>
      <c r="C41" s="71"/>
      <c r="D41" s="71"/>
      <c r="E41" s="71"/>
      <c r="F41" s="72"/>
      <c r="G41" s="73">
        <f>SUM(G35:G40)</f>
        <v>952000</v>
      </c>
    </row>
    <row r="42" spans="1:11" ht="12" customHeight="1" x14ac:dyDescent="0.2">
      <c r="A42" s="2"/>
      <c r="B42" s="74"/>
      <c r="C42" s="75"/>
      <c r="D42" s="75"/>
      <c r="E42" s="75"/>
      <c r="F42" s="76"/>
      <c r="G42" s="76"/>
    </row>
    <row r="43" spans="1:11" ht="12" customHeight="1" x14ac:dyDescent="0.2">
      <c r="A43" s="5"/>
      <c r="B43" s="60" t="s">
        <v>28</v>
      </c>
      <c r="C43" s="61"/>
      <c r="D43" s="62"/>
      <c r="E43" s="62"/>
      <c r="F43" s="63"/>
      <c r="G43" s="63"/>
    </row>
    <row r="44" spans="1:11" ht="24" customHeight="1" x14ac:dyDescent="0.2">
      <c r="A44" s="5"/>
      <c r="B44" s="78" t="s">
        <v>29</v>
      </c>
      <c r="C44" s="78" t="s">
        <v>30</v>
      </c>
      <c r="D44" s="78" t="s">
        <v>31</v>
      </c>
      <c r="E44" s="78" t="s">
        <v>17</v>
      </c>
      <c r="F44" s="78" t="s">
        <v>18</v>
      </c>
      <c r="G44" s="78" t="s">
        <v>19</v>
      </c>
      <c r="K44" s="9"/>
    </row>
    <row r="45" spans="1:11" ht="12.75" customHeight="1" x14ac:dyDescent="0.2">
      <c r="A45" s="6"/>
      <c r="B45" s="82" t="s">
        <v>88</v>
      </c>
      <c r="C45" s="79" t="s">
        <v>89</v>
      </c>
      <c r="D45" s="83">
        <v>10000</v>
      </c>
      <c r="E45" s="68" t="s">
        <v>64</v>
      </c>
      <c r="F45" s="84">
        <v>154</v>
      </c>
      <c r="G45" s="69">
        <f t="shared" ref="G45:G47" si="2">((F45*D45)*0.19)+(F45*D45)</f>
        <v>1832600</v>
      </c>
      <c r="I45" s="13"/>
      <c r="J45" s="12"/>
      <c r="K45" s="12"/>
    </row>
    <row r="46" spans="1:11" ht="12.75" customHeight="1" x14ac:dyDescent="0.2">
      <c r="A46" s="6"/>
      <c r="B46" s="82" t="s">
        <v>62</v>
      </c>
      <c r="C46" s="79"/>
      <c r="D46" s="83"/>
      <c r="E46" s="68"/>
      <c r="F46" s="84"/>
      <c r="G46" s="69"/>
      <c r="I46" s="13"/>
      <c r="J46" s="12"/>
      <c r="K46" s="12"/>
    </row>
    <row r="47" spans="1:11" ht="12.75" customHeight="1" x14ac:dyDescent="0.2">
      <c r="A47" s="6"/>
      <c r="B47" s="48" t="s">
        <v>90</v>
      </c>
      <c r="C47" s="79" t="s">
        <v>91</v>
      </c>
      <c r="D47" s="83">
        <v>3</v>
      </c>
      <c r="E47" s="68" t="s">
        <v>65</v>
      </c>
      <c r="F47" s="84">
        <v>52000</v>
      </c>
      <c r="G47" s="69">
        <f t="shared" si="2"/>
        <v>185640</v>
      </c>
      <c r="I47" s="13"/>
      <c r="J47" s="12"/>
      <c r="K47" s="12"/>
    </row>
    <row r="48" spans="1:11" ht="12.75" customHeight="1" x14ac:dyDescent="0.2">
      <c r="A48" s="6"/>
      <c r="B48" s="48" t="s">
        <v>92</v>
      </c>
      <c r="C48" s="79" t="s">
        <v>91</v>
      </c>
      <c r="D48" s="85">
        <v>4</v>
      </c>
      <c r="E48" s="68" t="s">
        <v>65</v>
      </c>
      <c r="F48" s="86">
        <v>51000</v>
      </c>
      <c r="G48" s="69">
        <f>((F48*D48)*0.19)+(F48*D48)</f>
        <v>242760</v>
      </c>
      <c r="I48" s="13"/>
      <c r="J48" s="12"/>
      <c r="K48" s="12"/>
    </row>
    <row r="49" spans="1:11" ht="12.75" customHeight="1" x14ac:dyDescent="0.2">
      <c r="A49" s="6"/>
      <c r="B49" s="48" t="s">
        <v>93</v>
      </c>
      <c r="C49" s="79" t="s">
        <v>91</v>
      </c>
      <c r="D49" s="85">
        <v>6</v>
      </c>
      <c r="E49" s="48" t="s">
        <v>66</v>
      </c>
      <c r="F49" s="86">
        <v>44000</v>
      </c>
      <c r="G49" s="69">
        <f>((F49*D49)*0.19)+(F49*D49)</f>
        <v>314160</v>
      </c>
      <c r="I49" s="13"/>
      <c r="J49" s="12"/>
      <c r="K49" s="12"/>
    </row>
    <row r="50" spans="1:11" ht="12.75" customHeight="1" x14ac:dyDescent="0.2">
      <c r="A50" s="6"/>
      <c r="B50" s="48" t="s">
        <v>68</v>
      </c>
      <c r="C50" s="49" t="s">
        <v>94</v>
      </c>
      <c r="D50" s="85">
        <v>200</v>
      </c>
      <c r="E50" s="48" t="s">
        <v>66</v>
      </c>
      <c r="F50" s="86">
        <v>3500</v>
      </c>
      <c r="G50" s="69">
        <f>((F50*D50)*0.19)+(F50*D50)</f>
        <v>833000</v>
      </c>
      <c r="I50" s="13"/>
      <c r="J50" s="12"/>
      <c r="K50" s="12"/>
    </row>
    <row r="51" spans="1:11" ht="12.75" customHeight="1" x14ac:dyDescent="0.2">
      <c r="A51" s="6"/>
      <c r="B51" s="82" t="s">
        <v>95</v>
      </c>
      <c r="C51" s="49"/>
      <c r="D51" s="85"/>
      <c r="E51" s="48"/>
      <c r="F51" s="86"/>
      <c r="G51" s="69"/>
      <c r="I51" s="13"/>
      <c r="J51" s="12"/>
      <c r="K51" s="12"/>
    </row>
    <row r="52" spans="1:11" ht="12.75" customHeight="1" x14ac:dyDescent="0.2">
      <c r="A52" s="6"/>
      <c r="B52" s="48" t="s">
        <v>111</v>
      </c>
      <c r="C52" s="49" t="s">
        <v>112</v>
      </c>
      <c r="D52" s="85">
        <v>1</v>
      </c>
      <c r="E52" s="68" t="s">
        <v>65</v>
      </c>
      <c r="F52" s="86">
        <v>281000</v>
      </c>
      <c r="G52" s="69">
        <f t="shared" ref="G52:G59" si="3">((F52*D52)*0.19)+(F52*D52)</f>
        <v>334390</v>
      </c>
      <c r="I52" s="13"/>
      <c r="J52" s="12"/>
      <c r="K52" s="12"/>
    </row>
    <row r="53" spans="1:11" ht="12.75" customHeight="1" x14ac:dyDescent="0.2">
      <c r="A53" s="6"/>
      <c r="B53" s="82" t="s">
        <v>96</v>
      </c>
      <c r="C53" s="49"/>
      <c r="D53" s="85"/>
      <c r="E53" s="48"/>
      <c r="F53" s="86"/>
      <c r="G53" s="69"/>
      <c r="I53" s="13"/>
      <c r="J53" s="12"/>
      <c r="K53" s="12"/>
    </row>
    <row r="54" spans="1:11" ht="12.75" customHeight="1" x14ac:dyDescent="0.2">
      <c r="A54" s="6"/>
      <c r="B54" s="48" t="s">
        <v>115</v>
      </c>
      <c r="C54" s="49" t="s">
        <v>112</v>
      </c>
      <c r="D54" s="85">
        <v>2</v>
      </c>
      <c r="E54" s="68" t="s">
        <v>65</v>
      </c>
      <c r="F54" s="86">
        <v>109000</v>
      </c>
      <c r="G54" s="69">
        <f t="shared" si="3"/>
        <v>259420</v>
      </c>
      <c r="I54" s="13"/>
      <c r="J54" s="12"/>
      <c r="K54" s="12"/>
    </row>
    <row r="55" spans="1:11" ht="12.75" customHeight="1" x14ac:dyDescent="0.2">
      <c r="A55" s="6"/>
      <c r="B55" s="48" t="s">
        <v>113</v>
      </c>
      <c r="C55" s="49" t="s">
        <v>63</v>
      </c>
      <c r="D55" s="85">
        <v>3</v>
      </c>
      <c r="E55" s="68" t="s">
        <v>97</v>
      </c>
      <c r="F55" s="86">
        <v>50000</v>
      </c>
      <c r="G55" s="69">
        <f t="shared" si="3"/>
        <v>178500</v>
      </c>
      <c r="I55" s="13"/>
      <c r="J55" s="12"/>
      <c r="K55" s="12"/>
    </row>
    <row r="56" spans="1:11" ht="12.75" customHeight="1" x14ac:dyDescent="0.2">
      <c r="A56" s="6"/>
      <c r="B56" s="82" t="s">
        <v>98</v>
      </c>
      <c r="C56" s="49"/>
      <c r="D56" s="85"/>
      <c r="E56" s="48"/>
      <c r="F56" s="86"/>
      <c r="G56" s="69"/>
      <c r="I56" s="13"/>
      <c r="J56" s="12"/>
      <c r="K56" s="12"/>
    </row>
    <row r="57" spans="1:11" ht="12.75" customHeight="1" x14ac:dyDescent="0.2">
      <c r="A57" s="6"/>
      <c r="B57" s="48" t="s">
        <v>114</v>
      </c>
      <c r="C57" s="49" t="s">
        <v>60</v>
      </c>
      <c r="D57" s="85">
        <v>3</v>
      </c>
      <c r="E57" s="68" t="s">
        <v>65</v>
      </c>
      <c r="F57" s="86">
        <v>114000</v>
      </c>
      <c r="G57" s="69">
        <f t="shared" si="3"/>
        <v>406980</v>
      </c>
      <c r="I57" s="13"/>
      <c r="J57" s="12"/>
      <c r="K57" s="12"/>
    </row>
    <row r="58" spans="1:11" ht="12.75" customHeight="1" x14ac:dyDescent="0.2">
      <c r="A58" s="6"/>
      <c r="B58" s="82" t="s">
        <v>33</v>
      </c>
      <c r="C58" s="49"/>
      <c r="D58" s="85"/>
      <c r="E58" s="48"/>
      <c r="F58" s="86"/>
      <c r="G58" s="69"/>
      <c r="I58" s="13"/>
      <c r="J58" s="12"/>
      <c r="K58" s="12"/>
    </row>
    <row r="59" spans="1:11" ht="12.75" customHeight="1" x14ac:dyDescent="0.2">
      <c r="A59" s="6"/>
      <c r="B59" s="48" t="s">
        <v>99</v>
      </c>
      <c r="C59" s="49" t="s">
        <v>100</v>
      </c>
      <c r="D59" s="85">
        <v>3</v>
      </c>
      <c r="E59" s="48" t="s">
        <v>66</v>
      </c>
      <c r="F59" s="86">
        <v>156000</v>
      </c>
      <c r="G59" s="69">
        <f t="shared" si="3"/>
        <v>556920</v>
      </c>
      <c r="I59" s="13"/>
      <c r="J59" s="12"/>
      <c r="K59" s="12"/>
    </row>
    <row r="60" spans="1:11" ht="12.75" customHeight="1" x14ac:dyDescent="0.2">
      <c r="A60" s="6"/>
      <c r="B60" s="48" t="s">
        <v>101</v>
      </c>
      <c r="C60" s="49" t="s">
        <v>100</v>
      </c>
      <c r="D60" s="85">
        <v>1</v>
      </c>
      <c r="E60" s="48" t="s">
        <v>66</v>
      </c>
      <c r="F60" s="86">
        <v>154294</v>
      </c>
      <c r="G60" s="69">
        <f>((F60*D60)*0.19)+(F60*D60)</f>
        <v>183609.86</v>
      </c>
      <c r="I60" s="13"/>
      <c r="J60" s="12"/>
      <c r="K60" s="12"/>
    </row>
    <row r="61" spans="1:11" ht="12.75" customHeight="1" x14ac:dyDescent="0.2">
      <c r="A61" s="6"/>
      <c r="B61" s="48" t="s">
        <v>102</v>
      </c>
      <c r="C61" s="49" t="s">
        <v>103</v>
      </c>
      <c r="D61" s="85">
        <v>900</v>
      </c>
      <c r="E61" s="48" t="s">
        <v>67</v>
      </c>
      <c r="F61" s="86">
        <v>331</v>
      </c>
      <c r="G61" s="69">
        <f>((F61*D61)*0.19)+(F61*D61)</f>
        <v>354501</v>
      </c>
      <c r="I61" s="13"/>
      <c r="J61" s="12"/>
      <c r="K61" s="12"/>
    </row>
    <row r="62" spans="1:11" ht="13.5" customHeight="1" x14ac:dyDescent="0.2">
      <c r="A62" s="5"/>
      <c r="B62" s="70" t="s">
        <v>32</v>
      </c>
      <c r="C62" s="71"/>
      <c r="D62" s="71"/>
      <c r="E62" s="71"/>
      <c r="F62" s="72"/>
      <c r="G62" s="73">
        <f>SUM(G45:G61)</f>
        <v>5682480.8600000003</v>
      </c>
    </row>
    <row r="63" spans="1:11" ht="12" customHeight="1" x14ac:dyDescent="0.2">
      <c r="A63" s="2"/>
      <c r="B63" s="74"/>
      <c r="C63" s="75"/>
      <c r="D63" s="75"/>
      <c r="E63" s="87"/>
      <c r="F63" s="76"/>
      <c r="G63" s="76"/>
    </row>
    <row r="64" spans="1:11" ht="12" customHeight="1" x14ac:dyDescent="0.2">
      <c r="A64" s="5"/>
      <c r="B64" s="60" t="s">
        <v>33</v>
      </c>
      <c r="C64" s="61"/>
      <c r="D64" s="62"/>
      <c r="E64" s="62"/>
      <c r="F64" s="63"/>
      <c r="G64" s="63"/>
    </row>
    <row r="65" spans="1:11" ht="24" customHeight="1" x14ac:dyDescent="0.2">
      <c r="A65" s="5"/>
      <c r="B65" s="77" t="s">
        <v>34</v>
      </c>
      <c r="C65" s="78" t="s">
        <v>30</v>
      </c>
      <c r="D65" s="78" t="s">
        <v>31</v>
      </c>
      <c r="E65" s="77" t="s">
        <v>17</v>
      </c>
      <c r="F65" s="78" t="s">
        <v>18</v>
      </c>
      <c r="G65" s="77" t="s">
        <v>19</v>
      </c>
    </row>
    <row r="66" spans="1:11" ht="12.75" customHeight="1" x14ac:dyDescent="0.2">
      <c r="A66" s="6"/>
      <c r="B66" s="88" t="s">
        <v>104</v>
      </c>
      <c r="C66" s="89" t="s">
        <v>25</v>
      </c>
      <c r="D66" s="90">
        <v>3</v>
      </c>
      <c r="E66" s="68" t="s">
        <v>65</v>
      </c>
      <c r="F66" s="91">
        <v>25000</v>
      </c>
      <c r="G66" s="92">
        <f>F66*D66</f>
        <v>75000</v>
      </c>
      <c r="I66" s="11"/>
      <c r="J66" s="12"/>
      <c r="K66" s="12"/>
    </row>
    <row r="67" spans="1:11" ht="12.75" customHeight="1" x14ac:dyDescent="0.2">
      <c r="A67" s="8"/>
      <c r="B67" s="88" t="s">
        <v>105</v>
      </c>
      <c r="C67" s="93" t="s">
        <v>15</v>
      </c>
      <c r="D67" s="88">
        <v>1</v>
      </c>
      <c r="E67" s="68" t="s">
        <v>65</v>
      </c>
      <c r="F67" s="19">
        <v>120000</v>
      </c>
      <c r="G67" s="94">
        <f>((F67*D67)*0.19)+(F67*D67)</f>
        <v>142800</v>
      </c>
      <c r="I67" s="11"/>
      <c r="J67" s="12"/>
      <c r="K67" s="12"/>
    </row>
    <row r="68" spans="1:11" ht="13.5" customHeight="1" x14ac:dyDescent="0.2">
      <c r="A68" s="5"/>
      <c r="B68" s="95" t="s">
        <v>35</v>
      </c>
      <c r="C68" s="96"/>
      <c r="D68" s="96"/>
      <c r="E68" s="96"/>
      <c r="F68" s="97"/>
      <c r="G68" s="98">
        <f>SUM(G66:G67)</f>
        <v>217800</v>
      </c>
    </row>
    <row r="69" spans="1:11" ht="12" customHeight="1" x14ac:dyDescent="0.2">
      <c r="A69" s="2"/>
      <c r="B69" s="99"/>
      <c r="C69" s="99"/>
      <c r="D69" s="99"/>
      <c r="E69" s="99"/>
      <c r="F69" s="100"/>
      <c r="G69" s="100"/>
    </row>
    <row r="70" spans="1:11" ht="12" customHeight="1" x14ac:dyDescent="0.2">
      <c r="A70" s="8"/>
      <c r="B70" s="101" t="s">
        <v>36</v>
      </c>
      <c r="C70" s="102"/>
      <c r="D70" s="102"/>
      <c r="E70" s="102"/>
      <c r="F70" s="102"/>
      <c r="G70" s="103">
        <f>G26+G31+G41+G62+G68</f>
        <v>8327280.8600000003</v>
      </c>
    </row>
    <row r="71" spans="1:11" ht="12" customHeight="1" x14ac:dyDescent="0.2">
      <c r="A71" s="8"/>
      <c r="B71" s="104" t="s">
        <v>37</v>
      </c>
      <c r="C71" s="105"/>
      <c r="D71" s="105"/>
      <c r="E71" s="105"/>
      <c r="F71" s="105"/>
      <c r="G71" s="106">
        <f>G70*0.05</f>
        <v>416364.04300000006</v>
      </c>
    </row>
    <row r="72" spans="1:11" ht="12" customHeight="1" x14ac:dyDescent="0.2">
      <c r="A72" s="8"/>
      <c r="B72" s="107" t="s">
        <v>38</v>
      </c>
      <c r="C72" s="108"/>
      <c r="D72" s="108"/>
      <c r="E72" s="108"/>
      <c r="F72" s="108"/>
      <c r="G72" s="109">
        <f>G71+G70</f>
        <v>8743644.9030000009</v>
      </c>
    </row>
    <row r="73" spans="1:11" ht="12" customHeight="1" x14ac:dyDescent="0.2">
      <c r="A73" s="8"/>
      <c r="B73" s="104" t="s">
        <v>39</v>
      </c>
      <c r="C73" s="105"/>
      <c r="D73" s="105"/>
      <c r="E73" s="105"/>
      <c r="F73" s="105"/>
      <c r="G73" s="106">
        <f>G12</f>
        <v>10424400</v>
      </c>
    </row>
    <row r="74" spans="1:11" ht="12" customHeight="1" x14ac:dyDescent="0.2">
      <c r="A74" s="8"/>
      <c r="B74" s="110" t="s">
        <v>40</v>
      </c>
      <c r="C74" s="111"/>
      <c r="D74" s="111"/>
      <c r="E74" s="111"/>
      <c r="F74" s="111"/>
      <c r="G74" s="112">
        <f>G73-G72</f>
        <v>1680755.0969999991</v>
      </c>
    </row>
    <row r="75" spans="1:11" ht="12" customHeight="1" x14ac:dyDescent="0.2">
      <c r="A75" s="8"/>
      <c r="B75" s="113" t="s">
        <v>116</v>
      </c>
      <c r="C75" s="114"/>
      <c r="D75" s="114"/>
      <c r="E75" s="114"/>
      <c r="F75" s="114"/>
      <c r="G75" s="115"/>
    </row>
    <row r="76" spans="1:11" ht="12.75" customHeight="1" thickBot="1" x14ac:dyDescent="0.25">
      <c r="A76" s="8"/>
      <c r="B76" s="116"/>
      <c r="C76" s="114"/>
      <c r="D76" s="114"/>
      <c r="E76" s="114"/>
      <c r="F76" s="114"/>
      <c r="G76" s="115"/>
    </row>
    <row r="77" spans="1:11" ht="12" customHeight="1" x14ac:dyDescent="0.2">
      <c r="A77" s="8"/>
      <c r="B77" s="117" t="s">
        <v>117</v>
      </c>
      <c r="C77" s="118"/>
      <c r="D77" s="118"/>
      <c r="E77" s="118"/>
      <c r="F77" s="119"/>
      <c r="G77" s="115"/>
    </row>
    <row r="78" spans="1:11" ht="12" customHeight="1" x14ac:dyDescent="0.2">
      <c r="A78" s="8"/>
      <c r="B78" s="120" t="s">
        <v>41</v>
      </c>
      <c r="C78" s="121"/>
      <c r="D78" s="121"/>
      <c r="E78" s="121"/>
      <c r="F78" s="122"/>
      <c r="G78" s="115"/>
    </row>
    <row r="79" spans="1:11" ht="12" customHeight="1" x14ac:dyDescent="0.2">
      <c r="A79" s="8"/>
      <c r="B79" s="120" t="s">
        <v>42</v>
      </c>
      <c r="C79" s="121"/>
      <c r="D79" s="121"/>
      <c r="E79" s="121"/>
      <c r="F79" s="122"/>
      <c r="G79" s="115"/>
    </row>
    <row r="80" spans="1:11" ht="12" customHeight="1" x14ac:dyDescent="0.2">
      <c r="A80" s="8"/>
      <c r="B80" s="120" t="s">
        <v>43</v>
      </c>
      <c r="C80" s="121"/>
      <c r="D80" s="121"/>
      <c r="E80" s="121"/>
      <c r="F80" s="122"/>
      <c r="G80" s="115"/>
    </row>
    <row r="81" spans="1:7" ht="12" customHeight="1" x14ac:dyDescent="0.2">
      <c r="A81" s="8"/>
      <c r="B81" s="120" t="s">
        <v>44</v>
      </c>
      <c r="C81" s="121"/>
      <c r="D81" s="121"/>
      <c r="E81" s="121"/>
      <c r="F81" s="122"/>
      <c r="G81" s="115"/>
    </row>
    <row r="82" spans="1:7" ht="12" customHeight="1" x14ac:dyDescent="0.2">
      <c r="A82" s="8"/>
      <c r="B82" s="120" t="s">
        <v>45</v>
      </c>
      <c r="C82" s="121"/>
      <c r="D82" s="121"/>
      <c r="E82" s="121"/>
      <c r="F82" s="122"/>
      <c r="G82" s="115"/>
    </row>
    <row r="83" spans="1:7" ht="12.75" customHeight="1" thickBot="1" x14ac:dyDescent="0.25">
      <c r="A83" s="8"/>
      <c r="B83" s="123" t="s">
        <v>46</v>
      </c>
      <c r="C83" s="124"/>
      <c r="D83" s="124"/>
      <c r="E83" s="124"/>
      <c r="F83" s="125"/>
      <c r="G83" s="115"/>
    </row>
    <row r="84" spans="1:7" ht="12.75" customHeight="1" x14ac:dyDescent="0.2">
      <c r="A84" s="8"/>
      <c r="B84" s="116"/>
      <c r="C84" s="121"/>
      <c r="D84" s="121"/>
      <c r="E84" s="121"/>
      <c r="F84" s="121"/>
      <c r="G84" s="115"/>
    </row>
    <row r="85" spans="1:7" ht="15" customHeight="1" thickBot="1" x14ac:dyDescent="0.25">
      <c r="A85" s="8"/>
      <c r="B85" s="126" t="s">
        <v>47</v>
      </c>
      <c r="C85" s="127"/>
      <c r="D85" s="128"/>
      <c r="E85" s="129"/>
      <c r="F85" s="129"/>
      <c r="G85" s="115"/>
    </row>
    <row r="86" spans="1:7" ht="12" customHeight="1" x14ac:dyDescent="0.2">
      <c r="A86" s="8"/>
      <c r="B86" s="130" t="s">
        <v>34</v>
      </c>
      <c r="C86" s="131" t="s">
        <v>48</v>
      </c>
      <c r="D86" s="132" t="s">
        <v>49</v>
      </c>
      <c r="E86" s="129"/>
      <c r="F86" s="129"/>
      <c r="G86" s="115"/>
    </row>
    <row r="87" spans="1:7" ht="12" customHeight="1" x14ac:dyDescent="0.2">
      <c r="A87" s="8"/>
      <c r="B87" s="133" t="s">
        <v>50</v>
      </c>
      <c r="C87" s="134">
        <f>+G26</f>
        <v>1325000</v>
      </c>
      <c r="D87" s="135">
        <f>(C87/C93)</f>
        <v>0.15153863345312479</v>
      </c>
      <c r="E87" s="129"/>
      <c r="F87" s="129"/>
      <c r="G87" s="115"/>
    </row>
    <row r="88" spans="1:7" ht="12" customHeight="1" x14ac:dyDescent="0.2">
      <c r="A88" s="8"/>
      <c r="B88" s="133" t="s">
        <v>51</v>
      </c>
      <c r="C88" s="134">
        <f>+G31</f>
        <v>150000</v>
      </c>
      <c r="D88" s="135">
        <f>+C88/C93</f>
        <v>1.7155316994693373E-2</v>
      </c>
      <c r="E88" s="129"/>
      <c r="F88" s="129"/>
      <c r="G88" s="115"/>
    </row>
    <row r="89" spans="1:7" ht="12" customHeight="1" x14ac:dyDescent="0.2">
      <c r="A89" s="8"/>
      <c r="B89" s="133" t="s">
        <v>52</v>
      </c>
      <c r="C89" s="134">
        <f>+G41</f>
        <v>952000</v>
      </c>
      <c r="D89" s="135">
        <f>(C89/C93)</f>
        <v>0.1088790785263206</v>
      </c>
      <c r="E89" s="129"/>
      <c r="F89" s="129"/>
      <c r="G89" s="115"/>
    </row>
    <row r="90" spans="1:7" ht="12" customHeight="1" x14ac:dyDescent="0.2">
      <c r="A90" s="8"/>
      <c r="B90" s="133" t="s">
        <v>29</v>
      </c>
      <c r="C90" s="134">
        <f>+G62</f>
        <v>5682480.8600000003</v>
      </c>
      <c r="D90" s="135">
        <f>(C90/C93)</f>
        <v>0.64989840313051883</v>
      </c>
      <c r="E90" s="129"/>
      <c r="F90" s="129"/>
      <c r="G90" s="115"/>
    </row>
    <row r="91" spans="1:7" ht="12" customHeight="1" x14ac:dyDescent="0.2">
      <c r="A91" s="8"/>
      <c r="B91" s="133" t="s">
        <v>53</v>
      </c>
      <c r="C91" s="136">
        <f>+G68</f>
        <v>217800</v>
      </c>
      <c r="D91" s="135">
        <f>(C91/C93)</f>
        <v>2.4909520276294776E-2</v>
      </c>
      <c r="E91" s="137"/>
      <c r="F91" s="137"/>
      <c r="G91" s="115"/>
    </row>
    <row r="92" spans="1:7" ht="12" customHeight="1" x14ac:dyDescent="0.2">
      <c r="A92" s="8"/>
      <c r="B92" s="133" t="s">
        <v>54</v>
      </c>
      <c r="C92" s="136">
        <f>+G71</f>
        <v>416364.04300000006</v>
      </c>
      <c r="D92" s="135">
        <f>(C92/C93)</f>
        <v>4.7619047619047623E-2</v>
      </c>
      <c r="E92" s="137"/>
      <c r="F92" s="137"/>
      <c r="G92" s="115"/>
    </row>
    <row r="93" spans="1:7" ht="12.75" customHeight="1" thickBot="1" x14ac:dyDescent="0.25">
      <c r="A93" s="8"/>
      <c r="B93" s="138" t="s">
        <v>55</v>
      </c>
      <c r="C93" s="139">
        <f>SUM(C87:C92)</f>
        <v>8743644.9030000009</v>
      </c>
      <c r="D93" s="140">
        <f>SUM(D87:D92)</f>
        <v>1</v>
      </c>
      <c r="E93" s="137"/>
      <c r="F93" s="137"/>
      <c r="G93" s="115"/>
    </row>
    <row r="94" spans="1:7" ht="12" customHeight="1" x14ac:dyDescent="0.2">
      <c r="A94" s="8"/>
      <c r="B94" s="116"/>
      <c r="C94" s="114"/>
      <c r="D94" s="114"/>
      <c r="E94" s="114"/>
      <c r="F94" s="114"/>
      <c r="G94" s="115"/>
    </row>
    <row r="95" spans="1:7" ht="12.75" customHeight="1" x14ac:dyDescent="0.2">
      <c r="A95" s="8"/>
      <c r="B95" s="141"/>
      <c r="C95" s="114"/>
      <c r="D95" s="114"/>
      <c r="E95" s="114"/>
      <c r="F95" s="114"/>
      <c r="G95" s="115"/>
    </row>
    <row r="96" spans="1:7" ht="12" customHeight="1" thickBot="1" x14ac:dyDescent="0.25">
      <c r="A96" s="7"/>
      <c r="B96" s="142"/>
      <c r="C96" s="143" t="s">
        <v>109</v>
      </c>
      <c r="D96" s="144"/>
      <c r="E96" s="145"/>
      <c r="F96" s="146"/>
      <c r="G96" s="115"/>
    </row>
    <row r="97" spans="1:7" ht="12" customHeight="1" x14ac:dyDescent="0.2">
      <c r="A97" s="8"/>
      <c r="B97" s="147" t="s">
        <v>107</v>
      </c>
      <c r="C97" s="148">
        <v>80000</v>
      </c>
      <c r="D97" s="148">
        <v>100000</v>
      </c>
      <c r="E97" s="149">
        <v>120000</v>
      </c>
      <c r="F97" s="150"/>
      <c r="G97" s="151"/>
    </row>
    <row r="98" spans="1:7" ht="12.75" customHeight="1" thickBot="1" x14ac:dyDescent="0.25">
      <c r="A98" s="8"/>
      <c r="B98" s="138" t="s">
        <v>110</v>
      </c>
      <c r="C98" s="139">
        <f>+G72/C97</f>
        <v>109.29556128750001</v>
      </c>
      <c r="D98" s="139">
        <f>+G72/D97</f>
        <v>87.436449030000006</v>
      </c>
      <c r="E98" s="152">
        <f>+G72/E97</f>
        <v>72.863707525000009</v>
      </c>
      <c r="F98" s="150"/>
      <c r="G98" s="151"/>
    </row>
    <row r="99" spans="1:7" ht="15.5" customHeight="1" x14ac:dyDescent="0.2">
      <c r="A99" s="8"/>
      <c r="B99" s="113" t="s">
        <v>56</v>
      </c>
      <c r="C99" s="121"/>
      <c r="D99" s="121"/>
      <c r="E99" s="121"/>
      <c r="F99" s="121"/>
      <c r="G99" s="12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Italiano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2022-07-07T12:20:29Z</dcterms:modified>
</cp:coreProperties>
</file>