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perez\DOCUMENTOS\Nora\deptofin\FICHAS 2022\DOÑIHUE\"/>
    </mc:Choice>
  </mc:AlternateContent>
  <bookViews>
    <workbookView xWindow="0" yWindow="0" windowWidth="24000" windowHeight="9735"/>
  </bookViews>
  <sheets>
    <sheet name="Hoja1" sheetId="1" r:id="rId1"/>
  </sheets>
  <definedNames>
    <definedName name="_xlnm.Print_Area" localSheetId="0">Hoja1!$A$1:$G$121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8" i="1" l="1"/>
  <c r="F77" i="1"/>
  <c r="G77" i="1" s="1"/>
  <c r="G74" i="1"/>
  <c r="F66" i="1" l="1"/>
  <c r="G66" i="1" s="1"/>
  <c r="G65" i="1" l="1"/>
  <c r="G87" i="1" l="1"/>
  <c r="G86" i="1"/>
  <c r="G85" i="1"/>
  <c r="G84" i="1"/>
  <c r="G83" i="1"/>
  <c r="G75" i="1"/>
  <c r="G73" i="1"/>
  <c r="G72" i="1"/>
  <c r="G70" i="1"/>
  <c r="G69" i="1"/>
  <c r="G68" i="1"/>
  <c r="G64" i="1"/>
  <c r="G63" i="1"/>
  <c r="G62" i="1"/>
  <c r="G61" i="1"/>
  <c r="G59" i="1"/>
  <c r="G53" i="1"/>
  <c r="G52" i="1"/>
  <c r="G51" i="1"/>
  <c r="G50" i="1"/>
  <c r="G49" i="1"/>
  <c r="G48" i="1"/>
  <c r="G42" i="1"/>
  <c r="G41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37" i="1" s="1"/>
  <c r="G14" i="1"/>
  <c r="G93" i="1" s="1"/>
  <c r="G54" i="1" l="1"/>
  <c r="C112" i="1" s="1"/>
  <c r="G43" i="1"/>
  <c r="C111" i="1" s="1"/>
  <c r="G79" i="1"/>
  <c r="C113" i="1" s="1"/>
  <c r="G88" i="1"/>
  <c r="C114" i="1" s="1"/>
  <c r="C110" i="1"/>
  <c r="G90" i="1" l="1"/>
  <c r="G91" i="1" s="1"/>
  <c r="C115" i="1" s="1"/>
  <c r="C116" i="1" s="1"/>
  <c r="D114" i="1" l="1"/>
  <c r="D111" i="1"/>
  <c r="D113" i="1"/>
  <c r="D112" i="1"/>
  <c r="D110" i="1"/>
  <c r="G92" i="1"/>
  <c r="D115" i="1"/>
  <c r="E120" i="1" l="1"/>
  <c r="D120" i="1"/>
  <c r="C120" i="1"/>
  <c r="G94" i="1"/>
  <c r="D116" i="1"/>
</calcChain>
</file>

<file path=xl/sharedStrings.xml><?xml version="1.0" encoding="utf-8"?>
<sst xmlns="http://schemas.openxmlformats.org/spreadsheetml/2006/main" count="238" uniqueCount="143">
  <si>
    <t>RUBRO o CULTIVO</t>
  </si>
  <si>
    <t>ZAPALLO ITALIANO</t>
  </si>
  <si>
    <t>RENDIMIENTO (cajas/ha)</t>
  </si>
  <si>
    <t xml:space="preserve"> </t>
  </si>
  <si>
    <t>VARIEDAD</t>
  </si>
  <si>
    <t>Arauco</t>
  </si>
  <si>
    <t>FECHA ESTIMADA DEL PRECIO DE VENTA</t>
  </si>
  <si>
    <t>Octubre - Diciembre</t>
  </si>
  <si>
    <t>NIVEL TECNOLOGICO</t>
  </si>
  <si>
    <t>Medio</t>
  </si>
  <si>
    <t>PRECIO ESPERADO ($/unid.)*</t>
  </si>
  <si>
    <t>REGIÓN</t>
  </si>
  <si>
    <t>Lib. B. O'Higgins</t>
  </si>
  <si>
    <t>INGRESO ESPERADO, con IVA ($)</t>
  </si>
  <si>
    <t>ÁREA</t>
  </si>
  <si>
    <t>Doñihue</t>
  </si>
  <si>
    <t>DESTINO DE LA PRODUCCION</t>
  </si>
  <si>
    <t>Mercado mayorista</t>
  </si>
  <si>
    <t>COMUNA/LOCALIDAD</t>
  </si>
  <si>
    <t>Todas</t>
  </si>
  <si>
    <t>FECHA DE COSECHA</t>
  </si>
  <si>
    <t>FECHA PRECIO INSUMOS</t>
  </si>
  <si>
    <t>CONTINGENCIA</t>
  </si>
  <si>
    <t>Heladas, lluvia excesiva o extemporánea, sequía</t>
  </si>
  <si>
    <t>COSTOS DIRECTOS DE PRODUCCION DE CAJAS POR HECTAREA  (INCLUYE IVA)</t>
  </si>
  <si>
    <t>MANO DE OBRA</t>
  </si>
  <si>
    <t>Labores</t>
  </si>
  <si>
    <t>Unidad</t>
  </si>
  <si>
    <t>N° Jornadas</t>
  </si>
  <si>
    <t>Epoca (mes)</t>
  </si>
  <si>
    <t xml:space="preserve"> Precio Unitario ($) </t>
  </si>
  <si>
    <t xml:space="preserve"> Sub Total ($) </t>
  </si>
  <si>
    <t xml:space="preserve">Transplante </t>
  </si>
  <si>
    <t>JH</t>
  </si>
  <si>
    <t>Julio</t>
  </si>
  <si>
    <t>Colocación de polietileno</t>
  </si>
  <si>
    <t>Julio - Agosto</t>
  </si>
  <si>
    <t xml:space="preserve">Riego post trasplante </t>
  </si>
  <si>
    <t>Septiembre</t>
  </si>
  <si>
    <t>Aplicación de fungicida</t>
  </si>
  <si>
    <t>Septiembre - Octubre</t>
  </si>
  <si>
    <t>Limpia manual y sellado</t>
  </si>
  <si>
    <t>Riego</t>
  </si>
  <si>
    <t>Octubre</t>
  </si>
  <si>
    <t>Aplicación de bioestimulante (2)</t>
  </si>
  <si>
    <t>Fertilizar en surco</t>
  </si>
  <si>
    <t>Riegos (4)</t>
  </si>
  <si>
    <t>Noviembre</t>
  </si>
  <si>
    <t>Aplicación de insecticida</t>
  </si>
  <si>
    <t xml:space="preserve">Riego </t>
  </si>
  <si>
    <t>Diciembre</t>
  </si>
  <si>
    <t>Aplicación de bioestimulante</t>
  </si>
  <si>
    <t>Cosecha corte, acarreo y carga</t>
  </si>
  <si>
    <t xml:space="preserve">Octubre - Diciembre </t>
  </si>
  <si>
    <t>Subtotal Jornadas Hombre</t>
  </si>
  <si>
    <t>JORNADAS ANIMAL</t>
  </si>
  <si>
    <t>Surqueadura</t>
  </si>
  <si>
    <t>JA</t>
  </si>
  <si>
    <t>Pasar cultivadora y mover surco</t>
  </si>
  <si>
    <t>Subtotal Jornadas Animal</t>
  </si>
  <si>
    <t>MAQUINARIA</t>
  </si>
  <si>
    <t>Aradura</t>
  </si>
  <si>
    <t>JM</t>
  </si>
  <si>
    <t>Mayo - Junio</t>
  </si>
  <si>
    <t>Rastraje (2)</t>
  </si>
  <si>
    <t>Aplicación de fertilizante</t>
  </si>
  <si>
    <t>Melgadura, preparación de mesas</t>
  </si>
  <si>
    <t>Acequiadura</t>
  </si>
  <si>
    <t>Colocar plástico mulch y fertilizar</t>
  </si>
  <si>
    <t>Aporca</t>
  </si>
  <si>
    <t>Subtotal Costo Maquinaria</t>
  </si>
  <si>
    <t>INSUMOS</t>
  </si>
  <si>
    <t>Insumos</t>
  </si>
  <si>
    <t xml:space="preserve">Cantidad </t>
  </si>
  <si>
    <t>SEMILLAS</t>
  </si>
  <si>
    <t xml:space="preserve">Plantines </t>
  </si>
  <si>
    <t>c/u</t>
  </si>
  <si>
    <t>FERTILIZANTES</t>
  </si>
  <si>
    <t>Mezcla NPK 17 20 20</t>
  </si>
  <si>
    <t>kg</t>
  </si>
  <si>
    <t>Nitrato de potasio</t>
  </si>
  <si>
    <t>Nitrato de calcio</t>
  </si>
  <si>
    <t>Urea</t>
  </si>
  <si>
    <t>Octubre - Noviembre</t>
  </si>
  <si>
    <t>lt</t>
  </si>
  <si>
    <t>FUNGICIDAS</t>
  </si>
  <si>
    <t>Previcur Energy</t>
  </si>
  <si>
    <t>Junio-Septiembre</t>
  </si>
  <si>
    <t>Amistar Top</t>
  </si>
  <si>
    <t>Agosto-septiembre</t>
  </si>
  <si>
    <t>INSECTICIDAS</t>
  </si>
  <si>
    <t>Nemacur</t>
  </si>
  <si>
    <t>lts</t>
  </si>
  <si>
    <t>Pirimor</t>
  </si>
  <si>
    <t>punto 70</t>
  </si>
  <si>
    <t>Azyra</t>
  </si>
  <si>
    <t>OTROS</t>
  </si>
  <si>
    <t>Subtotal Insumos</t>
  </si>
  <si>
    <t>Item</t>
  </si>
  <si>
    <t>Cantidad</t>
  </si>
  <si>
    <t>Polietileno para mulch de 0,03 mm</t>
  </si>
  <si>
    <t>Polietileno para túnel de 0,05 mm x 1,5 m</t>
  </si>
  <si>
    <t>Cajas plataneras</t>
  </si>
  <si>
    <t>Flete</t>
  </si>
  <si>
    <t>Otros gastos de venta</t>
  </si>
  <si>
    <t>global</t>
  </si>
  <si>
    <t>Subtotal Otros</t>
  </si>
  <si>
    <t>TOTAL COSTOS DIRECTOS ($)</t>
  </si>
  <si>
    <t>Más Imprevistos (5%)</t>
  </si>
  <si>
    <t>TOTAL COSTOS ($)</t>
  </si>
  <si>
    <t>INGRESOS ESPERADOS ($)</t>
  </si>
  <si>
    <t>RESULTADO ECONOMICO ($)</t>
  </si>
  <si>
    <r>
      <t xml:space="preserve">Fuente: </t>
    </r>
    <r>
      <rPr>
        <sz val="8"/>
        <rFont val="Arial Narrow"/>
        <family val="2"/>
      </rPr>
      <t xml:space="preserve">INDAP </t>
    </r>
  </si>
  <si>
    <r>
      <rPr>
        <b/>
        <u/>
        <sz val="8"/>
        <rFont val="Arial Narrow"/>
        <family val="2"/>
      </rPr>
      <t>Notas</t>
    </r>
    <r>
      <rPr>
        <b/>
        <sz val="8"/>
        <rFont val="Arial Narrow"/>
        <family val="2"/>
      </rPr>
      <t>:</t>
    </r>
  </si>
  <si>
    <t>1. El precio de los insumos y productos se expresan con IVA.</t>
  </si>
  <si>
    <t>2. El costo de la mano de obra incluye impuestos e imposiciones.</t>
  </si>
  <si>
    <t>3. El precio de los insumos incluye el transporte hasta el predio.</t>
  </si>
  <si>
    <t>4. El costo de operación de la maquinaria incluye el arriendo, el costo del operador y el combustible.</t>
  </si>
  <si>
    <t>5. Los insumos considerados (tipo y dosis) son sólo referenciales y corresponden a la Agencia de Area en particular.</t>
  </si>
  <si>
    <t>7. Producción a un 85% considernado perdidas de un 15%.</t>
  </si>
  <si>
    <t>8. Densidad de plantación 8333 plntas/ha (1,5 m X 0,8 m).</t>
  </si>
  <si>
    <t>9. Cajas con 60 unidades promedio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</si>
  <si>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</si>
  <si>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</si>
  <si>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</si>
  <si>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</si>
  <si>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</si>
  <si>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</si>
  <si>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</si>
  <si>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</si>
  <si>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</si>
  <si>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($/kg)</t>
  </si>
  <si>
    <t>Rendimiento (unidades/Ha)</t>
  </si>
  <si>
    <t xml:space="preserve">Costo unitario ($/unidad) </t>
  </si>
  <si>
    <t>6. El precio ponderado esperado de venta $7741, considera al producto colocado en el mercado mayorista (ODEPA 2022, precios octubre a diciembre).</t>
  </si>
  <si>
    <t>Fosfimax 40-20</t>
  </si>
  <si>
    <t xml:space="preserve"> Lt </t>
  </si>
  <si>
    <t>Basfoliar Algae SL</t>
  </si>
  <si>
    <t>Aliette 80 WG</t>
  </si>
  <si>
    <t>Nutrifarm Size Up</t>
  </si>
  <si>
    <t>Octubre-Noviembre</t>
  </si>
  <si>
    <t>Flower Power</t>
  </si>
  <si>
    <t>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</si>
</sst>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4" formatCode="_ &quot;$&quot;* #,##0.00_ ;_ &quot;$&quot;* \-#,##0.00_ ;_ &quot;$&quot;* &quot;-&quot;??_ ;_ @_ "/>
    <numFmt numFmtId="43" formatCode="_ * #,##0.00_ ;_ * \-#,##0.00_ ;_ * &quot;-&quot;??_ ;_ @_ "/>
    <numFmt numFmtId="164" formatCode="#,##0_ ;\-#,##0\ "/>
    <numFmt numFmtId="165" formatCode="[$-C0A]d\-mmm;@"/>
    <numFmt numFmtId="166" formatCode="_-* #,##0.00\ &quot;€&quot;_-;\-* #,##0.00\ &quot;€&quot;_-;_-* &quot;-&quot;??\ &quot;€&quot;_-;_-@_-"/>
    <numFmt numFmtId="167" formatCode="_-* #,##0_-;\-* #,##0_-;_-* &quot;-&quot;??_-;_-@_-"/>
    <numFmt numFmtId="168" formatCode="_-[$$-340A]\ * #,##0_-;\-[$$-340A]\ * #,##0_-;_-[$$-340A]\ * &quot;-&quot;??_-;_-@_-"/>
    <numFmt numFmtId="169" formatCode="#,##0.0"/>
    <numFmt numFmtId="170" formatCode="&quot; &quot;* #,##0&quot; &quot;;&quot; &quot;* &quot;-&quot;#,##0&quot; &quot;;&quot; &quot;* &quot;- &quot;"/>
    <numFmt numFmtId="171" formatCode="_-* #,##0.00_-;\-* #,##0.00_-;_-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 Narrow"/>
      <family val="2"/>
    </font>
    <font>
      <b/>
      <sz val="8"/>
      <color theme="0"/>
      <name val="Arial Narrow"/>
      <family val="2"/>
    </font>
    <font>
      <b/>
      <i/>
      <sz val="8"/>
      <color theme="0"/>
      <name val="Arial Narrow"/>
      <family val="2"/>
    </font>
    <font>
      <b/>
      <i/>
      <sz val="8"/>
      <color theme="1"/>
      <name val="Arial Narrow"/>
      <family val="2"/>
    </font>
    <font>
      <sz val="8"/>
      <name val="Arial Narrow"/>
      <family val="2"/>
    </font>
    <font>
      <sz val="8"/>
      <name val="MS Sans Serif"/>
      <family val="2"/>
    </font>
    <font>
      <b/>
      <i/>
      <sz val="8"/>
      <name val="Arial Narrow"/>
      <family val="2"/>
    </font>
    <font>
      <sz val="8"/>
      <color theme="0"/>
      <name val="Arial Narrow"/>
      <family val="2"/>
    </font>
    <font>
      <b/>
      <sz val="8"/>
      <name val="Arial Narrow"/>
      <family val="2"/>
    </font>
    <font>
      <b/>
      <u/>
      <sz val="8"/>
      <name val="Arial Narrow"/>
      <family val="2"/>
    </font>
    <font>
      <b/>
      <sz val="8"/>
      <color indexed="8"/>
      <name val="Arial Narrow"/>
      <family val="2"/>
    </font>
    <font>
      <sz val="8"/>
      <color indexed="8"/>
      <name val="Arial Narrow"/>
      <family val="2"/>
    </font>
    <font>
      <sz val="8"/>
      <color rgb="FF000000"/>
      <name val="Arial Narrow"/>
      <family val="2"/>
    </font>
    <font>
      <b/>
      <sz val="10"/>
      <color theme="0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rgb="FFFF66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40A6A8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</patternFill>
    </fill>
  </fills>
  <borders count="31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/>
      <top style="medium">
        <color indexed="64"/>
      </top>
      <bottom style="medium">
        <color indexed="8"/>
      </bottom>
      <diagonal/>
    </border>
    <border>
      <left/>
      <right/>
      <top style="medium">
        <color indexed="64"/>
      </top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</cellStyleXfs>
  <cellXfs count="117">
    <xf numFmtId="0" fontId="0" fillId="0" borderId="0" xfId="0"/>
    <xf numFmtId="0" fontId="2" fillId="0" borderId="0" xfId="0" applyFont="1"/>
    <xf numFmtId="0" fontId="3" fillId="2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horizontal="right" vertical="center" wrapText="1"/>
    </xf>
    <xf numFmtId="3" fontId="2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vertical="center" wrapText="1"/>
    </xf>
    <xf numFmtId="0" fontId="2" fillId="3" borderId="1" xfId="0" applyFont="1" applyFill="1" applyBorder="1" applyAlignment="1">
      <alignment horizontal="right" vertical="center"/>
    </xf>
    <xf numFmtId="17" fontId="2" fillId="0" borderId="1" xfId="0" applyNumberFormat="1" applyFont="1" applyBorder="1" applyAlignment="1">
      <alignment horizontal="right" vertical="center"/>
    </xf>
    <xf numFmtId="164" fontId="2" fillId="0" borderId="1" xfId="0" applyNumberFormat="1" applyFont="1" applyFill="1" applyBorder="1" applyAlignment="1">
      <alignment horizontal="right" vertical="center"/>
    </xf>
    <xf numFmtId="0" fontId="2" fillId="0" borderId="1" xfId="0" applyFont="1" applyBorder="1" applyAlignment="1">
      <alignment horizontal="right" vertical="center" wrapText="1"/>
    </xf>
    <xf numFmtId="165" fontId="2" fillId="0" borderId="1" xfId="0" applyNumberFormat="1" applyFont="1" applyBorder="1" applyAlignment="1">
      <alignment horizontal="right" vertical="center"/>
    </xf>
    <xf numFmtId="17" fontId="2" fillId="3" borderId="1" xfId="1" applyNumberFormat="1" applyFont="1" applyFill="1" applyBorder="1" applyAlignment="1">
      <alignment horizontal="right"/>
    </xf>
    <xf numFmtId="0" fontId="2" fillId="0" borderId="0" xfId="0" applyFont="1" applyBorder="1" applyAlignment="1">
      <alignment wrapText="1"/>
    </xf>
    <xf numFmtId="14" fontId="2" fillId="0" borderId="0" xfId="0" applyNumberFormat="1" applyFont="1" applyBorder="1"/>
    <xf numFmtId="0" fontId="2" fillId="0" borderId="0" xfId="0" applyFont="1" applyBorder="1"/>
    <xf numFmtId="0" fontId="2" fillId="0" borderId="0" xfId="0" applyFont="1" applyBorder="1" applyAlignment="1">
      <alignment horizontal="justify" wrapText="1"/>
    </xf>
    <xf numFmtId="0" fontId="5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/>
    <xf numFmtId="0" fontId="2" fillId="0" borderId="0" xfId="0" applyFont="1" applyBorder="1" applyAlignment="1">
      <alignment vertical="center"/>
    </xf>
    <xf numFmtId="0" fontId="3" fillId="4" borderId="5" xfId="0" applyFont="1" applyFill="1" applyBorder="1" applyAlignment="1">
      <alignment vertical="center" wrapText="1"/>
    </xf>
    <xf numFmtId="0" fontId="3" fillId="4" borderId="5" xfId="0" applyFont="1" applyFill="1" applyBorder="1" applyAlignment="1">
      <alignment horizontal="center" vertical="center" wrapText="1"/>
    </xf>
    <xf numFmtId="3" fontId="3" fillId="4" borderId="5" xfId="1" applyNumberFormat="1" applyFont="1" applyFill="1" applyBorder="1" applyAlignment="1">
      <alignment horizontal="center" vertical="center" wrapText="1"/>
    </xf>
    <xf numFmtId="166" fontId="2" fillId="0" borderId="0" xfId="0" applyNumberFormat="1" applyFont="1"/>
    <xf numFmtId="0" fontId="6" fillId="0" borderId="6" xfId="0" applyFont="1" applyBorder="1"/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64" fontId="2" fillId="0" borderId="6" xfId="2" applyNumberFormat="1" applyFont="1" applyFill="1" applyBorder="1" applyAlignment="1">
      <alignment horizontal="right" vertical="center"/>
    </xf>
    <xf numFmtId="164" fontId="2" fillId="0" borderId="6" xfId="2" applyNumberFormat="1" applyFont="1" applyBorder="1" applyAlignment="1">
      <alignment horizontal="right" vertical="center"/>
    </xf>
    <xf numFmtId="0" fontId="6" fillId="0" borderId="8" xfId="0" applyFont="1" applyBorder="1"/>
    <xf numFmtId="0" fontId="2" fillId="0" borderId="9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64" fontId="2" fillId="0" borderId="8" xfId="2" applyNumberFormat="1" applyFont="1" applyBorder="1" applyAlignment="1">
      <alignment horizontal="right" vertical="center"/>
    </xf>
    <xf numFmtId="3" fontId="3" fillId="4" borderId="5" xfId="1" applyNumberFormat="1" applyFont="1" applyFill="1" applyBorder="1" applyAlignment="1">
      <alignment horizontal="right" vertic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167" fontId="2" fillId="0" borderId="0" xfId="1" applyNumberFormat="1" applyFont="1" applyBorder="1" applyAlignment="1">
      <alignment horizontal="center" vertical="center"/>
    </xf>
    <xf numFmtId="0" fontId="6" fillId="0" borderId="8" xfId="0" applyFont="1" applyBorder="1" applyAlignment="1">
      <alignment vertical="center" wrapText="1"/>
    </xf>
    <xf numFmtId="164" fontId="2" fillId="0" borderId="8" xfId="2" applyNumberFormat="1" applyFont="1" applyFill="1" applyBorder="1" applyAlignment="1">
      <alignment horizontal="right" vertical="center"/>
    </xf>
    <xf numFmtId="0" fontId="6" fillId="0" borderId="8" xfId="0" applyFont="1" applyBorder="1" applyAlignment="1">
      <alignment wrapText="1"/>
    </xf>
    <xf numFmtId="0" fontId="8" fillId="0" borderId="8" xfId="3" applyNumberFormat="1" applyFont="1" applyFill="1" applyBorder="1" applyAlignment="1" applyProtection="1">
      <alignment horizontal="left" vertical="center"/>
    </xf>
    <xf numFmtId="0" fontId="3" fillId="0" borderId="8" xfId="0" applyFont="1" applyFill="1" applyBorder="1" applyAlignment="1">
      <alignment horizontal="center" vertical="center" wrapText="1"/>
    </xf>
    <xf numFmtId="168" fontId="3" fillId="0" borderId="8" xfId="1" applyNumberFormat="1" applyFont="1" applyFill="1" applyBorder="1" applyAlignment="1">
      <alignment horizontal="center" vertical="center" wrapText="1"/>
    </xf>
    <xf numFmtId="168" fontId="3" fillId="0" borderId="8" xfId="1" applyNumberFormat="1" applyFont="1" applyFill="1" applyBorder="1" applyAlignment="1">
      <alignment horizontal="right" vertical="center" wrapText="1"/>
    </xf>
    <xf numFmtId="0" fontId="6" fillId="0" borderId="8" xfId="0" applyFont="1" applyFill="1" applyBorder="1"/>
    <xf numFmtId="43" fontId="6" fillId="0" borderId="8" xfId="1" applyNumberFormat="1" applyFont="1" applyFill="1" applyBorder="1" applyAlignment="1">
      <alignment horizontal="center"/>
    </xf>
    <xf numFmtId="3" fontId="6" fillId="0" borderId="8" xfId="1" applyNumberFormat="1" applyFont="1" applyFill="1" applyBorder="1" applyAlignment="1">
      <alignment horizontal="center"/>
    </xf>
    <xf numFmtId="0" fontId="6" fillId="0" borderId="8" xfId="0" applyFont="1" applyFill="1" applyBorder="1" applyAlignment="1">
      <alignment horizontal="center"/>
    </xf>
    <xf numFmtId="164" fontId="6" fillId="0" borderId="8" xfId="2" applyNumberFormat="1" applyFont="1" applyFill="1" applyBorder="1" applyAlignment="1">
      <alignment horizontal="right"/>
    </xf>
    <xf numFmtId="164" fontId="3" fillId="0" borderId="8" xfId="1" applyNumberFormat="1" applyFont="1" applyFill="1" applyBorder="1" applyAlignment="1">
      <alignment horizontal="right" vertical="center" wrapText="1"/>
    </xf>
    <xf numFmtId="169" fontId="6" fillId="0" borderId="8" xfId="1" applyNumberFormat="1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 wrapText="1"/>
    </xf>
    <xf numFmtId="3" fontId="2" fillId="0" borderId="8" xfId="0" applyNumberFormat="1" applyFont="1" applyFill="1" applyBorder="1" applyAlignment="1">
      <alignment horizontal="center" wrapText="1"/>
    </xf>
    <xf numFmtId="164" fontId="2" fillId="0" borderId="8" xfId="0" applyNumberFormat="1" applyFont="1" applyFill="1" applyBorder="1" applyAlignment="1">
      <alignment horizontal="right" wrapText="1"/>
    </xf>
    <xf numFmtId="3" fontId="2" fillId="0" borderId="0" xfId="0" applyNumberFormat="1" applyFont="1" applyBorder="1" applyAlignment="1">
      <alignment horizontal="right"/>
    </xf>
    <xf numFmtId="3" fontId="2" fillId="0" borderId="0" xfId="0" applyNumberFormat="1" applyFont="1" applyFill="1" applyBorder="1" applyAlignment="1">
      <alignment horizontal="right"/>
    </xf>
    <xf numFmtId="167" fontId="2" fillId="0" borderId="0" xfId="1" applyNumberFormat="1" applyFont="1" applyBorder="1" applyAlignment="1">
      <alignment vertical="center"/>
    </xf>
    <xf numFmtId="164" fontId="6" fillId="0" borderId="8" xfId="2" applyNumberFormat="1" applyFont="1" applyBorder="1" applyAlignment="1">
      <alignment horizontal="center"/>
    </xf>
    <xf numFmtId="43" fontId="6" fillId="0" borderId="8" xfId="1" applyNumberFormat="1" applyFont="1" applyFill="1" applyBorder="1" applyAlignment="1">
      <alignment horizontal="center" vertical="center"/>
    </xf>
    <xf numFmtId="3" fontId="6" fillId="0" borderId="8" xfId="1" applyNumberFormat="1" applyFont="1" applyFill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164" fontId="6" fillId="0" borderId="8" xfId="2" applyNumberFormat="1" applyFont="1" applyBorder="1" applyAlignment="1">
      <alignment horizontal="center" vertical="center"/>
    </xf>
    <xf numFmtId="0" fontId="6" fillId="0" borderId="8" xfId="0" applyFont="1" applyBorder="1" applyAlignment="1">
      <alignment horizontal="center"/>
    </xf>
    <xf numFmtId="164" fontId="2" fillId="0" borderId="8" xfId="2" applyNumberFormat="1" applyFont="1" applyFill="1" applyBorder="1" applyAlignment="1">
      <alignment horizontal="center" vertical="center"/>
    </xf>
    <xf numFmtId="3" fontId="2" fillId="0" borderId="0" xfId="0" applyNumberFormat="1" applyFont="1" applyBorder="1" applyAlignment="1">
      <alignment horizontal="center"/>
    </xf>
    <xf numFmtId="0" fontId="3" fillId="2" borderId="10" xfId="0" applyFont="1" applyFill="1" applyBorder="1" applyAlignment="1">
      <alignment vertical="center"/>
    </xf>
    <xf numFmtId="0" fontId="9" fillId="2" borderId="11" xfId="0" applyFont="1" applyFill="1" applyBorder="1" applyAlignment="1">
      <alignment horizontal="center" vertical="center"/>
    </xf>
    <xf numFmtId="167" fontId="9" fillId="2" borderId="11" xfId="1" applyNumberFormat="1" applyFont="1" applyFill="1" applyBorder="1" applyAlignment="1">
      <alignment vertical="center"/>
    </xf>
    <xf numFmtId="0" fontId="3" fillId="4" borderId="10" xfId="0" applyFont="1" applyFill="1" applyBorder="1" applyAlignment="1">
      <alignment vertical="center"/>
    </xf>
    <xf numFmtId="0" fontId="9" fillId="4" borderId="11" xfId="0" applyFont="1" applyFill="1" applyBorder="1" applyAlignment="1">
      <alignment horizontal="center" vertical="center"/>
    </xf>
    <xf numFmtId="167" fontId="9" fillId="4" borderId="11" xfId="1" applyNumberFormat="1" applyFont="1" applyFill="1" applyBorder="1" applyAlignment="1">
      <alignment vertical="center"/>
    </xf>
    <xf numFmtId="0" fontId="10" fillId="0" borderId="0" xfId="0" applyFont="1" applyFill="1"/>
    <xf numFmtId="0" fontId="6" fillId="0" borderId="0" xfId="0" applyFont="1" applyFill="1"/>
    <xf numFmtId="0" fontId="6" fillId="0" borderId="0" xfId="0" applyFont="1"/>
    <xf numFmtId="0" fontId="10" fillId="0" borderId="0" xfId="0" applyFont="1"/>
    <xf numFmtId="0" fontId="6" fillId="0" borderId="0" xfId="0" applyFont="1" applyFill="1" applyBorder="1" applyAlignment="1">
      <alignment vertical="center"/>
    </xf>
    <xf numFmtId="0" fontId="2" fillId="0" borderId="0" xfId="0" applyFont="1" applyAlignment="1">
      <alignment vertical="center"/>
    </xf>
    <xf numFmtId="49" fontId="12" fillId="6" borderId="16" xfId="0" applyNumberFormat="1" applyFont="1" applyFill="1" applyBorder="1" applyAlignment="1">
      <alignment horizontal="center" vertical="center"/>
    </xf>
    <xf numFmtId="49" fontId="12" fillId="6" borderId="17" xfId="0" applyNumberFormat="1" applyFont="1" applyFill="1" applyBorder="1" applyAlignment="1">
      <alignment horizontal="center" vertical="center"/>
    </xf>
    <xf numFmtId="49" fontId="13" fillId="6" borderId="18" xfId="0" applyNumberFormat="1" applyFont="1" applyFill="1" applyBorder="1" applyAlignment="1">
      <alignment horizontal="center"/>
    </xf>
    <xf numFmtId="49" fontId="12" fillId="7" borderId="19" xfId="0" applyNumberFormat="1" applyFont="1" applyFill="1" applyBorder="1" applyAlignment="1">
      <alignment horizontal="left" vertical="center"/>
    </xf>
    <xf numFmtId="3" fontId="12" fillId="7" borderId="20" xfId="0" applyNumberFormat="1" applyFont="1" applyFill="1" applyBorder="1" applyAlignment="1">
      <alignment horizontal="right" vertical="center"/>
    </xf>
    <xf numFmtId="9" fontId="13" fillId="7" borderId="21" xfId="0" applyNumberFormat="1" applyFont="1" applyFill="1" applyBorder="1" applyAlignment="1">
      <alignment horizontal="right"/>
    </xf>
    <xf numFmtId="170" fontId="12" fillId="7" borderId="20" xfId="0" applyNumberFormat="1" applyFont="1" applyFill="1" applyBorder="1" applyAlignment="1">
      <alignment horizontal="right" vertical="center"/>
    </xf>
    <xf numFmtId="49" fontId="12" fillId="6" borderId="22" xfId="0" applyNumberFormat="1" applyFont="1" applyFill="1" applyBorder="1" applyAlignment="1">
      <alignment horizontal="left" vertical="center"/>
    </xf>
    <xf numFmtId="170" fontId="12" fillId="6" borderId="23" xfId="0" applyNumberFormat="1" applyFont="1" applyFill="1" applyBorder="1" applyAlignment="1">
      <alignment horizontal="right" vertical="center"/>
    </xf>
    <xf numFmtId="9" fontId="12" fillId="6" borderId="24" xfId="0" applyNumberFormat="1" applyFont="1" applyFill="1" applyBorder="1" applyAlignment="1">
      <alignment horizontal="right" vertical="center"/>
    </xf>
    <xf numFmtId="49" fontId="12" fillId="6" borderId="28" xfId="0" applyNumberFormat="1" applyFont="1" applyFill="1" applyBorder="1" applyAlignment="1">
      <alignment vertical="center"/>
    </xf>
    <xf numFmtId="0" fontId="12" fillId="6" borderId="29" xfId="0" applyNumberFormat="1" applyFont="1" applyFill="1" applyBorder="1" applyAlignment="1">
      <alignment vertical="center"/>
    </xf>
    <xf numFmtId="0" fontId="12" fillId="6" borderId="30" xfId="0" applyNumberFormat="1" applyFont="1" applyFill="1" applyBorder="1" applyAlignment="1">
      <alignment vertical="center"/>
    </xf>
    <xf numFmtId="49" fontId="12" fillId="6" borderId="22" xfId="0" applyNumberFormat="1" applyFont="1" applyFill="1" applyBorder="1" applyAlignment="1">
      <alignment vertical="center"/>
    </xf>
    <xf numFmtId="170" fontId="12" fillId="6" borderId="23" xfId="0" applyNumberFormat="1" applyFont="1" applyFill="1" applyBorder="1" applyAlignment="1">
      <alignment vertical="center"/>
    </xf>
    <xf numFmtId="170" fontId="12" fillId="6" borderId="24" xfId="0" applyNumberFormat="1" applyFont="1" applyFill="1" applyBorder="1" applyAlignment="1">
      <alignment vertical="center"/>
    </xf>
    <xf numFmtId="0" fontId="6" fillId="0" borderId="6" xfId="0" applyFont="1" applyBorder="1" applyAlignment="1"/>
    <xf numFmtId="171" fontId="6" fillId="0" borderId="7" xfId="0" applyNumberFormat="1" applyFont="1" applyBorder="1" applyAlignment="1">
      <alignment horizontal="center"/>
    </xf>
    <xf numFmtId="3" fontId="6" fillId="0" borderId="7" xfId="0" applyNumberFormat="1" applyFont="1" applyBorder="1" applyAlignment="1">
      <alignment horizontal="center"/>
    </xf>
    <xf numFmtId="0" fontId="6" fillId="0" borderId="6" xfId="0" applyFont="1" applyBorder="1" applyAlignment="1">
      <alignment horizontal="center" vertical="center" wrapText="1"/>
    </xf>
    <xf numFmtId="3" fontId="14" fillId="0" borderId="7" xfId="0" applyNumberFormat="1" applyFont="1" applyBorder="1" applyAlignment="1"/>
    <xf numFmtId="169" fontId="6" fillId="0" borderId="7" xfId="0" applyNumberFormat="1" applyFont="1" applyBorder="1" applyAlignment="1">
      <alignment horizontal="center"/>
    </xf>
    <xf numFmtId="3" fontId="14" fillId="0" borderId="7" xfId="0" applyNumberFormat="1" applyFont="1" applyBorder="1" applyAlignment="1">
      <alignment horizontal="right"/>
    </xf>
    <xf numFmtId="164" fontId="6" fillId="0" borderId="8" xfId="2" applyNumberFormat="1" applyFont="1" applyFill="1" applyBorder="1" applyAlignment="1"/>
    <xf numFmtId="4" fontId="6" fillId="0" borderId="8" xfId="1" applyNumberFormat="1" applyFont="1" applyFill="1" applyBorder="1" applyAlignment="1">
      <alignment horizontal="center"/>
    </xf>
    <xf numFmtId="3" fontId="15" fillId="2" borderId="12" xfId="1" applyNumberFormat="1" applyFont="1" applyFill="1" applyBorder="1" applyAlignment="1">
      <alignment horizontal="right" vertical="center"/>
    </xf>
    <xf numFmtId="3" fontId="15" fillId="4" borderId="12" xfId="1" applyNumberFormat="1" applyFont="1" applyFill="1" applyBorder="1" applyAlignment="1">
      <alignment horizontal="right" vertical="center"/>
    </xf>
    <xf numFmtId="0" fontId="3" fillId="2" borderId="10" xfId="0" applyFont="1" applyFill="1" applyBorder="1" applyAlignment="1">
      <alignment horizontal="left" vertical="center"/>
    </xf>
    <xf numFmtId="0" fontId="3" fillId="2" borderId="12" xfId="0" applyFont="1" applyFill="1" applyBorder="1" applyAlignment="1">
      <alignment horizontal="left" vertical="center"/>
    </xf>
    <xf numFmtId="0" fontId="4" fillId="4" borderId="2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49" fontId="3" fillId="5" borderId="13" xfId="0" applyNumberFormat="1" applyFont="1" applyFill="1" applyBorder="1" applyAlignment="1">
      <alignment horizontal="center" vertical="center"/>
    </xf>
    <xf numFmtId="49" fontId="3" fillId="5" borderId="14" xfId="0" applyNumberFormat="1" applyFont="1" applyFill="1" applyBorder="1" applyAlignment="1">
      <alignment horizontal="center" vertical="center"/>
    </xf>
    <xf numFmtId="49" fontId="3" fillId="5" borderId="15" xfId="0" applyNumberFormat="1" applyFont="1" applyFill="1" applyBorder="1" applyAlignment="1">
      <alignment horizontal="center" vertical="center"/>
    </xf>
    <xf numFmtId="49" fontId="3" fillId="5" borderId="25" xfId="0" applyNumberFormat="1" applyFont="1" applyFill="1" applyBorder="1" applyAlignment="1">
      <alignment horizontal="center" vertical="center"/>
    </xf>
    <xf numFmtId="49" fontId="3" fillId="5" borderId="26" xfId="0" applyNumberFormat="1" applyFont="1" applyFill="1" applyBorder="1" applyAlignment="1">
      <alignment horizontal="center" vertical="center"/>
    </xf>
    <xf numFmtId="49" fontId="3" fillId="5" borderId="27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</cellXfs>
  <cellStyles count="4">
    <cellStyle name="Millares" xfId="1" builtinId="3"/>
    <cellStyle name="Moneda" xfId="2" builtinId="4"/>
    <cellStyle name="Normal" xfId="0" builtinId="0"/>
    <cellStyle name="Normal_Hoja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0</xdr:row>
      <xdr:rowOff>0</xdr:rowOff>
    </xdr:from>
    <xdr:to>
      <xdr:col>7</xdr:col>
      <xdr:colOff>57151</xdr:colOff>
      <xdr:row>8</xdr:row>
      <xdr:rowOff>114300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74295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0:J120"/>
  <sheetViews>
    <sheetView tabSelected="1" workbookViewId="0">
      <selection activeCell="E120" sqref="E120"/>
    </sheetView>
  </sheetViews>
  <sheetFormatPr baseColWidth="10" defaultRowHeight="12.75" x14ac:dyDescent="0.25"/>
  <cols>
    <col min="1" max="1" width="6.85546875" style="1" customWidth="1"/>
    <col min="2" max="2" width="33.5703125" style="1" customWidth="1"/>
    <col min="3" max="3" width="16.85546875" style="1" customWidth="1"/>
    <col min="4" max="4" width="10.140625" style="1" customWidth="1"/>
    <col min="5" max="5" width="18.28515625" style="1" customWidth="1"/>
    <col min="6" max="6" width="10.5703125" style="1" customWidth="1"/>
    <col min="7" max="7" width="21.140625" style="1" customWidth="1"/>
    <col min="8" max="257" width="11.42578125" style="1"/>
    <col min="258" max="258" width="33.5703125" style="1" customWidth="1"/>
    <col min="259" max="259" width="16.85546875" style="1" customWidth="1"/>
    <col min="260" max="260" width="10.140625" style="1" customWidth="1"/>
    <col min="261" max="261" width="18.28515625" style="1" customWidth="1"/>
    <col min="262" max="262" width="10.5703125" style="1" customWidth="1"/>
    <col min="263" max="263" width="21.140625" style="1" customWidth="1"/>
    <col min="264" max="513" width="11.42578125" style="1"/>
    <col min="514" max="514" width="33.5703125" style="1" customWidth="1"/>
    <col min="515" max="515" width="16.85546875" style="1" customWidth="1"/>
    <col min="516" max="516" width="10.140625" style="1" customWidth="1"/>
    <col min="517" max="517" width="18.28515625" style="1" customWidth="1"/>
    <col min="518" max="518" width="10.5703125" style="1" customWidth="1"/>
    <col min="519" max="519" width="21.140625" style="1" customWidth="1"/>
    <col min="520" max="769" width="11.42578125" style="1"/>
    <col min="770" max="770" width="33.5703125" style="1" customWidth="1"/>
    <col min="771" max="771" width="16.85546875" style="1" customWidth="1"/>
    <col min="772" max="772" width="10.140625" style="1" customWidth="1"/>
    <col min="773" max="773" width="18.28515625" style="1" customWidth="1"/>
    <col min="774" max="774" width="10.5703125" style="1" customWidth="1"/>
    <col min="775" max="775" width="21.140625" style="1" customWidth="1"/>
    <col min="776" max="1025" width="11.42578125" style="1"/>
    <col min="1026" max="1026" width="33.5703125" style="1" customWidth="1"/>
    <col min="1027" max="1027" width="16.85546875" style="1" customWidth="1"/>
    <col min="1028" max="1028" width="10.140625" style="1" customWidth="1"/>
    <col min="1029" max="1029" width="18.28515625" style="1" customWidth="1"/>
    <col min="1030" max="1030" width="10.5703125" style="1" customWidth="1"/>
    <col min="1031" max="1031" width="21.140625" style="1" customWidth="1"/>
    <col min="1032" max="1281" width="11.42578125" style="1"/>
    <col min="1282" max="1282" width="33.5703125" style="1" customWidth="1"/>
    <col min="1283" max="1283" width="16.85546875" style="1" customWidth="1"/>
    <col min="1284" max="1284" width="10.140625" style="1" customWidth="1"/>
    <col min="1285" max="1285" width="18.28515625" style="1" customWidth="1"/>
    <col min="1286" max="1286" width="10.5703125" style="1" customWidth="1"/>
    <col min="1287" max="1287" width="21.140625" style="1" customWidth="1"/>
    <col min="1288" max="1537" width="11.42578125" style="1"/>
    <col min="1538" max="1538" width="33.5703125" style="1" customWidth="1"/>
    <col min="1539" max="1539" width="16.85546875" style="1" customWidth="1"/>
    <col min="1540" max="1540" width="10.140625" style="1" customWidth="1"/>
    <col min="1541" max="1541" width="18.28515625" style="1" customWidth="1"/>
    <col min="1542" max="1542" width="10.5703125" style="1" customWidth="1"/>
    <col min="1543" max="1543" width="21.140625" style="1" customWidth="1"/>
    <col min="1544" max="1793" width="11.42578125" style="1"/>
    <col min="1794" max="1794" width="33.5703125" style="1" customWidth="1"/>
    <col min="1795" max="1795" width="16.85546875" style="1" customWidth="1"/>
    <col min="1796" max="1796" width="10.140625" style="1" customWidth="1"/>
    <col min="1797" max="1797" width="18.28515625" style="1" customWidth="1"/>
    <col min="1798" max="1798" width="10.5703125" style="1" customWidth="1"/>
    <col min="1799" max="1799" width="21.140625" style="1" customWidth="1"/>
    <col min="1800" max="2049" width="11.42578125" style="1"/>
    <col min="2050" max="2050" width="33.5703125" style="1" customWidth="1"/>
    <col min="2051" max="2051" width="16.85546875" style="1" customWidth="1"/>
    <col min="2052" max="2052" width="10.140625" style="1" customWidth="1"/>
    <col min="2053" max="2053" width="18.28515625" style="1" customWidth="1"/>
    <col min="2054" max="2054" width="10.5703125" style="1" customWidth="1"/>
    <col min="2055" max="2055" width="21.140625" style="1" customWidth="1"/>
    <col min="2056" max="2305" width="11.42578125" style="1"/>
    <col min="2306" max="2306" width="33.5703125" style="1" customWidth="1"/>
    <col min="2307" max="2307" width="16.85546875" style="1" customWidth="1"/>
    <col min="2308" max="2308" width="10.140625" style="1" customWidth="1"/>
    <col min="2309" max="2309" width="18.28515625" style="1" customWidth="1"/>
    <col min="2310" max="2310" width="10.5703125" style="1" customWidth="1"/>
    <col min="2311" max="2311" width="21.140625" style="1" customWidth="1"/>
    <col min="2312" max="2561" width="11.42578125" style="1"/>
    <col min="2562" max="2562" width="33.5703125" style="1" customWidth="1"/>
    <col min="2563" max="2563" width="16.85546875" style="1" customWidth="1"/>
    <col min="2564" max="2564" width="10.140625" style="1" customWidth="1"/>
    <col min="2565" max="2565" width="18.28515625" style="1" customWidth="1"/>
    <col min="2566" max="2566" width="10.5703125" style="1" customWidth="1"/>
    <col min="2567" max="2567" width="21.140625" style="1" customWidth="1"/>
    <col min="2568" max="2817" width="11.42578125" style="1"/>
    <col min="2818" max="2818" width="33.5703125" style="1" customWidth="1"/>
    <col min="2819" max="2819" width="16.85546875" style="1" customWidth="1"/>
    <col min="2820" max="2820" width="10.140625" style="1" customWidth="1"/>
    <col min="2821" max="2821" width="18.28515625" style="1" customWidth="1"/>
    <col min="2822" max="2822" width="10.5703125" style="1" customWidth="1"/>
    <col min="2823" max="2823" width="21.140625" style="1" customWidth="1"/>
    <col min="2824" max="3073" width="11.42578125" style="1"/>
    <col min="3074" max="3074" width="33.5703125" style="1" customWidth="1"/>
    <col min="3075" max="3075" width="16.85546875" style="1" customWidth="1"/>
    <col min="3076" max="3076" width="10.140625" style="1" customWidth="1"/>
    <col min="3077" max="3077" width="18.28515625" style="1" customWidth="1"/>
    <col min="3078" max="3078" width="10.5703125" style="1" customWidth="1"/>
    <col min="3079" max="3079" width="21.140625" style="1" customWidth="1"/>
    <col min="3080" max="3329" width="11.42578125" style="1"/>
    <col min="3330" max="3330" width="33.5703125" style="1" customWidth="1"/>
    <col min="3331" max="3331" width="16.85546875" style="1" customWidth="1"/>
    <col min="3332" max="3332" width="10.140625" style="1" customWidth="1"/>
    <col min="3333" max="3333" width="18.28515625" style="1" customWidth="1"/>
    <col min="3334" max="3334" width="10.5703125" style="1" customWidth="1"/>
    <col min="3335" max="3335" width="21.140625" style="1" customWidth="1"/>
    <col min="3336" max="3585" width="11.42578125" style="1"/>
    <col min="3586" max="3586" width="33.5703125" style="1" customWidth="1"/>
    <col min="3587" max="3587" width="16.85546875" style="1" customWidth="1"/>
    <col min="3588" max="3588" width="10.140625" style="1" customWidth="1"/>
    <col min="3589" max="3589" width="18.28515625" style="1" customWidth="1"/>
    <col min="3590" max="3590" width="10.5703125" style="1" customWidth="1"/>
    <col min="3591" max="3591" width="21.140625" style="1" customWidth="1"/>
    <col min="3592" max="3841" width="11.42578125" style="1"/>
    <col min="3842" max="3842" width="33.5703125" style="1" customWidth="1"/>
    <col min="3843" max="3843" width="16.85546875" style="1" customWidth="1"/>
    <col min="3844" max="3844" width="10.140625" style="1" customWidth="1"/>
    <col min="3845" max="3845" width="18.28515625" style="1" customWidth="1"/>
    <col min="3846" max="3846" width="10.5703125" style="1" customWidth="1"/>
    <col min="3847" max="3847" width="21.140625" style="1" customWidth="1"/>
    <col min="3848" max="4097" width="11.42578125" style="1"/>
    <col min="4098" max="4098" width="33.5703125" style="1" customWidth="1"/>
    <col min="4099" max="4099" width="16.85546875" style="1" customWidth="1"/>
    <col min="4100" max="4100" width="10.140625" style="1" customWidth="1"/>
    <col min="4101" max="4101" width="18.28515625" style="1" customWidth="1"/>
    <col min="4102" max="4102" width="10.5703125" style="1" customWidth="1"/>
    <col min="4103" max="4103" width="21.140625" style="1" customWidth="1"/>
    <col min="4104" max="4353" width="11.42578125" style="1"/>
    <col min="4354" max="4354" width="33.5703125" style="1" customWidth="1"/>
    <col min="4355" max="4355" width="16.85546875" style="1" customWidth="1"/>
    <col min="4356" max="4356" width="10.140625" style="1" customWidth="1"/>
    <col min="4357" max="4357" width="18.28515625" style="1" customWidth="1"/>
    <col min="4358" max="4358" width="10.5703125" style="1" customWidth="1"/>
    <col min="4359" max="4359" width="21.140625" style="1" customWidth="1"/>
    <col min="4360" max="4609" width="11.42578125" style="1"/>
    <col min="4610" max="4610" width="33.5703125" style="1" customWidth="1"/>
    <col min="4611" max="4611" width="16.85546875" style="1" customWidth="1"/>
    <col min="4612" max="4612" width="10.140625" style="1" customWidth="1"/>
    <col min="4613" max="4613" width="18.28515625" style="1" customWidth="1"/>
    <col min="4614" max="4614" width="10.5703125" style="1" customWidth="1"/>
    <col min="4615" max="4615" width="21.140625" style="1" customWidth="1"/>
    <col min="4616" max="4865" width="11.42578125" style="1"/>
    <col min="4866" max="4866" width="33.5703125" style="1" customWidth="1"/>
    <col min="4867" max="4867" width="16.85546875" style="1" customWidth="1"/>
    <col min="4868" max="4868" width="10.140625" style="1" customWidth="1"/>
    <col min="4869" max="4869" width="18.28515625" style="1" customWidth="1"/>
    <col min="4870" max="4870" width="10.5703125" style="1" customWidth="1"/>
    <col min="4871" max="4871" width="21.140625" style="1" customWidth="1"/>
    <col min="4872" max="5121" width="11.42578125" style="1"/>
    <col min="5122" max="5122" width="33.5703125" style="1" customWidth="1"/>
    <col min="5123" max="5123" width="16.85546875" style="1" customWidth="1"/>
    <col min="5124" max="5124" width="10.140625" style="1" customWidth="1"/>
    <col min="5125" max="5125" width="18.28515625" style="1" customWidth="1"/>
    <col min="5126" max="5126" width="10.5703125" style="1" customWidth="1"/>
    <col min="5127" max="5127" width="21.140625" style="1" customWidth="1"/>
    <col min="5128" max="5377" width="11.42578125" style="1"/>
    <col min="5378" max="5378" width="33.5703125" style="1" customWidth="1"/>
    <col min="5379" max="5379" width="16.85546875" style="1" customWidth="1"/>
    <col min="5380" max="5380" width="10.140625" style="1" customWidth="1"/>
    <col min="5381" max="5381" width="18.28515625" style="1" customWidth="1"/>
    <col min="5382" max="5382" width="10.5703125" style="1" customWidth="1"/>
    <col min="5383" max="5383" width="21.140625" style="1" customWidth="1"/>
    <col min="5384" max="5633" width="11.42578125" style="1"/>
    <col min="5634" max="5634" width="33.5703125" style="1" customWidth="1"/>
    <col min="5635" max="5635" width="16.85546875" style="1" customWidth="1"/>
    <col min="5636" max="5636" width="10.140625" style="1" customWidth="1"/>
    <col min="5637" max="5637" width="18.28515625" style="1" customWidth="1"/>
    <col min="5638" max="5638" width="10.5703125" style="1" customWidth="1"/>
    <col min="5639" max="5639" width="21.140625" style="1" customWidth="1"/>
    <col min="5640" max="5889" width="11.42578125" style="1"/>
    <col min="5890" max="5890" width="33.5703125" style="1" customWidth="1"/>
    <col min="5891" max="5891" width="16.85546875" style="1" customWidth="1"/>
    <col min="5892" max="5892" width="10.140625" style="1" customWidth="1"/>
    <col min="5893" max="5893" width="18.28515625" style="1" customWidth="1"/>
    <col min="5894" max="5894" width="10.5703125" style="1" customWidth="1"/>
    <col min="5895" max="5895" width="21.140625" style="1" customWidth="1"/>
    <col min="5896" max="6145" width="11.42578125" style="1"/>
    <col min="6146" max="6146" width="33.5703125" style="1" customWidth="1"/>
    <col min="6147" max="6147" width="16.85546875" style="1" customWidth="1"/>
    <col min="6148" max="6148" width="10.140625" style="1" customWidth="1"/>
    <col min="6149" max="6149" width="18.28515625" style="1" customWidth="1"/>
    <col min="6150" max="6150" width="10.5703125" style="1" customWidth="1"/>
    <col min="6151" max="6151" width="21.140625" style="1" customWidth="1"/>
    <col min="6152" max="6401" width="11.42578125" style="1"/>
    <col min="6402" max="6402" width="33.5703125" style="1" customWidth="1"/>
    <col min="6403" max="6403" width="16.85546875" style="1" customWidth="1"/>
    <col min="6404" max="6404" width="10.140625" style="1" customWidth="1"/>
    <col min="6405" max="6405" width="18.28515625" style="1" customWidth="1"/>
    <col min="6406" max="6406" width="10.5703125" style="1" customWidth="1"/>
    <col min="6407" max="6407" width="21.140625" style="1" customWidth="1"/>
    <col min="6408" max="6657" width="11.42578125" style="1"/>
    <col min="6658" max="6658" width="33.5703125" style="1" customWidth="1"/>
    <col min="6659" max="6659" width="16.85546875" style="1" customWidth="1"/>
    <col min="6660" max="6660" width="10.140625" style="1" customWidth="1"/>
    <col min="6661" max="6661" width="18.28515625" style="1" customWidth="1"/>
    <col min="6662" max="6662" width="10.5703125" style="1" customWidth="1"/>
    <col min="6663" max="6663" width="21.140625" style="1" customWidth="1"/>
    <col min="6664" max="6913" width="11.42578125" style="1"/>
    <col min="6914" max="6914" width="33.5703125" style="1" customWidth="1"/>
    <col min="6915" max="6915" width="16.85546875" style="1" customWidth="1"/>
    <col min="6916" max="6916" width="10.140625" style="1" customWidth="1"/>
    <col min="6917" max="6917" width="18.28515625" style="1" customWidth="1"/>
    <col min="6918" max="6918" width="10.5703125" style="1" customWidth="1"/>
    <col min="6919" max="6919" width="21.140625" style="1" customWidth="1"/>
    <col min="6920" max="7169" width="11.42578125" style="1"/>
    <col min="7170" max="7170" width="33.5703125" style="1" customWidth="1"/>
    <col min="7171" max="7171" width="16.85546875" style="1" customWidth="1"/>
    <col min="7172" max="7172" width="10.140625" style="1" customWidth="1"/>
    <col min="7173" max="7173" width="18.28515625" style="1" customWidth="1"/>
    <col min="7174" max="7174" width="10.5703125" style="1" customWidth="1"/>
    <col min="7175" max="7175" width="21.140625" style="1" customWidth="1"/>
    <col min="7176" max="7425" width="11.42578125" style="1"/>
    <col min="7426" max="7426" width="33.5703125" style="1" customWidth="1"/>
    <col min="7427" max="7427" width="16.85546875" style="1" customWidth="1"/>
    <col min="7428" max="7428" width="10.140625" style="1" customWidth="1"/>
    <col min="7429" max="7429" width="18.28515625" style="1" customWidth="1"/>
    <col min="7430" max="7430" width="10.5703125" style="1" customWidth="1"/>
    <col min="7431" max="7431" width="21.140625" style="1" customWidth="1"/>
    <col min="7432" max="7681" width="11.42578125" style="1"/>
    <col min="7682" max="7682" width="33.5703125" style="1" customWidth="1"/>
    <col min="7683" max="7683" width="16.85546875" style="1" customWidth="1"/>
    <col min="7684" max="7684" width="10.140625" style="1" customWidth="1"/>
    <col min="7685" max="7685" width="18.28515625" style="1" customWidth="1"/>
    <col min="7686" max="7686" width="10.5703125" style="1" customWidth="1"/>
    <col min="7687" max="7687" width="21.140625" style="1" customWidth="1"/>
    <col min="7688" max="7937" width="11.42578125" style="1"/>
    <col min="7938" max="7938" width="33.5703125" style="1" customWidth="1"/>
    <col min="7939" max="7939" width="16.85546875" style="1" customWidth="1"/>
    <col min="7940" max="7940" width="10.140625" style="1" customWidth="1"/>
    <col min="7941" max="7941" width="18.28515625" style="1" customWidth="1"/>
    <col min="7942" max="7942" width="10.5703125" style="1" customWidth="1"/>
    <col min="7943" max="7943" width="21.140625" style="1" customWidth="1"/>
    <col min="7944" max="8193" width="11.42578125" style="1"/>
    <col min="8194" max="8194" width="33.5703125" style="1" customWidth="1"/>
    <col min="8195" max="8195" width="16.85546875" style="1" customWidth="1"/>
    <col min="8196" max="8196" width="10.140625" style="1" customWidth="1"/>
    <col min="8197" max="8197" width="18.28515625" style="1" customWidth="1"/>
    <col min="8198" max="8198" width="10.5703125" style="1" customWidth="1"/>
    <col min="8199" max="8199" width="21.140625" style="1" customWidth="1"/>
    <col min="8200" max="8449" width="11.42578125" style="1"/>
    <col min="8450" max="8450" width="33.5703125" style="1" customWidth="1"/>
    <col min="8451" max="8451" width="16.85546875" style="1" customWidth="1"/>
    <col min="8452" max="8452" width="10.140625" style="1" customWidth="1"/>
    <col min="8453" max="8453" width="18.28515625" style="1" customWidth="1"/>
    <col min="8454" max="8454" width="10.5703125" style="1" customWidth="1"/>
    <col min="8455" max="8455" width="21.140625" style="1" customWidth="1"/>
    <col min="8456" max="8705" width="11.42578125" style="1"/>
    <col min="8706" max="8706" width="33.5703125" style="1" customWidth="1"/>
    <col min="8707" max="8707" width="16.85546875" style="1" customWidth="1"/>
    <col min="8708" max="8708" width="10.140625" style="1" customWidth="1"/>
    <col min="8709" max="8709" width="18.28515625" style="1" customWidth="1"/>
    <col min="8710" max="8710" width="10.5703125" style="1" customWidth="1"/>
    <col min="8711" max="8711" width="21.140625" style="1" customWidth="1"/>
    <col min="8712" max="8961" width="11.42578125" style="1"/>
    <col min="8962" max="8962" width="33.5703125" style="1" customWidth="1"/>
    <col min="8963" max="8963" width="16.85546875" style="1" customWidth="1"/>
    <col min="8964" max="8964" width="10.140625" style="1" customWidth="1"/>
    <col min="8965" max="8965" width="18.28515625" style="1" customWidth="1"/>
    <col min="8966" max="8966" width="10.5703125" style="1" customWidth="1"/>
    <col min="8967" max="8967" width="21.140625" style="1" customWidth="1"/>
    <col min="8968" max="9217" width="11.42578125" style="1"/>
    <col min="9218" max="9218" width="33.5703125" style="1" customWidth="1"/>
    <col min="9219" max="9219" width="16.85546875" style="1" customWidth="1"/>
    <col min="9220" max="9220" width="10.140625" style="1" customWidth="1"/>
    <col min="9221" max="9221" width="18.28515625" style="1" customWidth="1"/>
    <col min="9222" max="9222" width="10.5703125" style="1" customWidth="1"/>
    <col min="9223" max="9223" width="21.140625" style="1" customWidth="1"/>
    <col min="9224" max="9473" width="11.42578125" style="1"/>
    <col min="9474" max="9474" width="33.5703125" style="1" customWidth="1"/>
    <col min="9475" max="9475" width="16.85546875" style="1" customWidth="1"/>
    <col min="9476" max="9476" width="10.140625" style="1" customWidth="1"/>
    <col min="9477" max="9477" width="18.28515625" style="1" customWidth="1"/>
    <col min="9478" max="9478" width="10.5703125" style="1" customWidth="1"/>
    <col min="9479" max="9479" width="21.140625" style="1" customWidth="1"/>
    <col min="9480" max="9729" width="11.42578125" style="1"/>
    <col min="9730" max="9730" width="33.5703125" style="1" customWidth="1"/>
    <col min="9731" max="9731" width="16.85546875" style="1" customWidth="1"/>
    <col min="9732" max="9732" width="10.140625" style="1" customWidth="1"/>
    <col min="9733" max="9733" width="18.28515625" style="1" customWidth="1"/>
    <col min="9734" max="9734" width="10.5703125" style="1" customWidth="1"/>
    <col min="9735" max="9735" width="21.140625" style="1" customWidth="1"/>
    <col min="9736" max="9985" width="11.42578125" style="1"/>
    <col min="9986" max="9986" width="33.5703125" style="1" customWidth="1"/>
    <col min="9987" max="9987" width="16.85546875" style="1" customWidth="1"/>
    <col min="9988" max="9988" width="10.140625" style="1" customWidth="1"/>
    <col min="9989" max="9989" width="18.28515625" style="1" customWidth="1"/>
    <col min="9990" max="9990" width="10.5703125" style="1" customWidth="1"/>
    <col min="9991" max="9991" width="21.140625" style="1" customWidth="1"/>
    <col min="9992" max="10241" width="11.42578125" style="1"/>
    <col min="10242" max="10242" width="33.5703125" style="1" customWidth="1"/>
    <col min="10243" max="10243" width="16.85546875" style="1" customWidth="1"/>
    <col min="10244" max="10244" width="10.140625" style="1" customWidth="1"/>
    <col min="10245" max="10245" width="18.28515625" style="1" customWidth="1"/>
    <col min="10246" max="10246" width="10.5703125" style="1" customWidth="1"/>
    <col min="10247" max="10247" width="21.140625" style="1" customWidth="1"/>
    <col min="10248" max="10497" width="11.42578125" style="1"/>
    <col min="10498" max="10498" width="33.5703125" style="1" customWidth="1"/>
    <col min="10499" max="10499" width="16.85546875" style="1" customWidth="1"/>
    <col min="10500" max="10500" width="10.140625" style="1" customWidth="1"/>
    <col min="10501" max="10501" width="18.28515625" style="1" customWidth="1"/>
    <col min="10502" max="10502" width="10.5703125" style="1" customWidth="1"/>
    <col min="10503" max="10503" width="21.140625" style="1" customWidth="1"/>
    <col min="10504" max="10753" width="11.42578125" style="1"/>
    <col min="10754" max="10754" width="33.5703125" style="1" customWidth="1"/>
    <col min="10755" max="10755" width="16.85546875" style="1" customWidth="1"/>
    <col min="10756" max="10756" width="10.140625" style="1" customWidth="1"/>
    <col min="10757" max="10757" width="18.28515625" style="1" customWidth="1"/>
    <col min="10758" max="10758" width="10.5703125" style="1" customWidth="1"/>
    <col min="10759" max="10759" width="21.140625" style="1" customWidth="1"/>
    <col min="10760" max="11009" width="11.42578125" style="1"/>
    <col min="11010" max="11010" width="33.5703125" style="1" customWidth="1"/>
    <col min="11011" max="11011" width="16.85546875" style="1" customWidth="1"/>
    <col min="11012" max="11012" width="10.140625" style="1" customWidth="1"/>
    <col min="11013" max="11013" width="18.28515625" style="1" customWidth="1"/>
    <col min="11014" max="11014" width="10.5703125" style="1" customWidth="1"/>
    <col min="11015" max="11015" width="21.140625" style="1" customWidth="1"/>
    <col min="11016" max="11265" width="11.42578125" style="1"/>
    <col min="11266" max="11266" width="33.5703125" style="1" customWidth="1"/>
    <col min="11267" max="11267" width="16.85546875" style="1" customWidth="1"/>
    <col min="11268" max="11268" width="10.140625" style="1" customWidth="1"/>
    <col min="11269" max="11269" width="18.28515625" style="1" customWidth="1"/>
    <col min="11270" max="11270" width="10.5703125" style="1" customWidth="1"/>
    <col min="11271" max="11271" width="21.140625" style="1" customWidth="1"/>
    <col min="11272" max="11521" width="11.42578125" style="1"/>
    <col min="11522" max="11522" width="33.5703125" style="1" customWidth="1"/>
    <col min="11523" max="11523" width="16.85546875" style="1" customWidth="1"/>
    <col min="11524" max="11524" width="10.140625" style="1" customWidth="1"/>
    <col min="11525" max="11525" width="18.28515625" style="1" customWidth="1"/>
    <col min="11526" max="11526" width="10.5703125" style="1" customWidth="1"/>
    <col min="11527" max="11527" width="21.140625" style="1" customWidth="1"/>
    <col min="11528" max="11777" width="11.42578125" style="1"/>
    <col min="11778" max="11778" width="33.5703125" style="1" customWidth="1"/>
    <col min="11779" max="11779" width="16.85546875" style="1" customWidth="1"/>
    <col min="11780" max="11780" width="10.140625" style="1" customWidth="1"/>
    <col min="11781" max="11781" width="18.28515625" style="1" customWidth="1"/>
    <col min="11782" max="11782" width="10.5703125" style="1" customWidth="1"/>
    <col min="11783" max="11783" width="21.140625" style="1" customWidth="1"/>
    <col min="11784" max="12033" width="11.42578125" style="1"/>
    <col min="12034" max="12034" width="33.5703125" style="1" customWidth="1"/>
    <col min="12035" max="12035" width="16.85546875" style="1" customWidth="1"/>
    <col min="12036" max="12036" width="10.140625" style="1" customWidth="1"/>
    <col min="12037" max="12037" width="18.28515625" style="1" customWidth="1"/>
    <col min="12038" max="12038" width="10.5703125" style="1" customWidth="1"/>
    <col min="12039" max="12039" width="21.140625" style="1" customWidth="1"/>
    <col min="12040" max="12289" width="11.42578125" style="1"/>
    <col min="12290" max="12290" width="33.5703125" style="1" customWidth="1"/>
    <col min="12291" max="12291" width="16.85546875" style="1" customWidth="1"/>
    <col min="12292" max="12292" width="10.140625" style="1" customWidth="1"/>
    <col min="12293" max="12293" width="18.28515625" style="1" customWidth="1"/>
    <col min="12294" max="12294" width="10.5703125" style="1" customWidth="1"/>
    <col min="12295" max="12295" width="21.140625" style="1" customWidth="1"/>
    <col min="12296" max="12545" width="11.42578125" style="1"/>
    <col min="12546" max="12546" width="33.5703125" style="1" customWidth="1"/>
    <col min="12547" max="12547" width="16.85546875" style="1" customWidth="1"/>
    <col min="12548" max="12548" width="10.140625" style="1" customWidth="1"/>
    <col min="12549" max="12549" width="18.28515625" style="1" customWidth="1"/>
    <col min="12550" max="12550" width="10.5703125" style="1" customWidth="1"/>
    <col min="12551" max="12551" width="21.140625" style="1" customWidth="1"/>
    <col min="12552" max="12801" width="11.42578125" style="1"/>
    <col min="12802" max="12802" width="33.5703125" style="1" customWidth="1"/>
    <col min="12803" max="12803" width="16.85546875" style="1" customWidth="1"/>
    <col min="12804" max="12804" width="10.140625" style="1" customWidth="1"/>
    <col min="12805" max="12805" width="18.28515625" style="1" customWidth="1"/>
    <col min="12806" max="12806" width="10.5703125" style="1" customWidth="1"/>
    <col min="12807" max="12807" width="21.140625" style="1" customWidth="1"/>
    <col min="12808" max="13057" width="11.42578125" style="1"/>
    <col min="13058" max="13058" width="33.5703125" style="1" customWidth="1"/>
    <col min="13059" max="13059" width="16.85546875" style="1" customWidth="1"/>
    <col min="13060" max="13060" width="10.140625" style="1" customWidth="1"/>
    <col min="13061" max="13061" width="18.28515625" style="1" customWidth="1"/>
    <col min="13062" max="13062" width="10.5703125" style="1" customWidth="1"/>
    <col min="13063" max="13063" width="21.140625" style="1" customWidth="1"/>
    <col min="13064" max="13313" width="11.42578125" style="1"/>
    <col min="13314" max="13314" width="33.5703125" style="1" customWidth="1"/>
    <col min="13315" max="13315" width="16.85546875" style="1" customWidth="1"/>
    <col min="13316" max="13316" width="10.140625" style="1" customWidth="1"/>
    <col min="13317" max="13317" width="18.28515625" style="1" customWidth="1"/>
    <col min="13318" max="13318" width="10.5703125" style="1" customWidth="1"/>
    <col min="13319" max="13319" width="21.140625" style="1" customWidth="1"/>
    <col min="13320" max="13569" width="11.42578125" style="1"/>
    <col min="13570" max="13570" width="33.5703125" style="1" customWidth="1"/>
    <col min="13571" max="13571" width="16.85546875" style="1" customWidth="1"/>
    <col min="13572" max="13572" width="10.140625" style="1" customWidth="1"/>
    <col min="13573" max="13573" width="18.28515625" style="1" customWidth="1"/>
    <col min="13574" max="13574" width="10.5703125" style="1" customWidth="1"/>
    <col min="13575" max="13575" width="21.140625" style="1" customWidth="1"/>
    <col min="13576" max="13825" width="11.42578125" style="1"/>
    <col min="13826" max="13826" width="33.5703125" style="1" customWidth="1"/>
    <col min="13827" max="13827" width="16.85546875" style="1" customWidth="1"/>
    <col min="13828" max="13828" width="10.140625" style="1" customWidth="1"/>
    <col min="13829" max="13829" width="18.28515625" style="1" customWidth="1"/>
    <col min="13830" max="13830" width="10.5703125" style="1" customWidth="1"/>
    <col min="13831" max="13831" width="21.140625" style="1" customWidth="1"/>
    <col min="13832" max="14081" width="11.42578125" style="1"/>
    <col min="14082" max="14082" width="33.5703125" style="1" customWidth="1"/>
    <col min="14083" max="14083" width="16.85546875" style="1" customWidth="1"/>
    <col min="14084" max="14084" width="10.140625" style="1" customWidth="1"/>
    <col min="14085" max="14085" width="18.28515625" style="1" customWidth="1"/>
    <col min="14086" max="14086" width="10.5703125" style="1" customWidth="1"/>
    <col min="14087" max="14087" width="21.140625" style="1" customWidth="1"/>
    <col min="14088" max="14337" width="11.42578125" style="1"/>
    <col min="14338" max="14338" width="33.5703125" style="1" customWidth="1"/>
    <col min="14339" max="14339" width="16.85546875" style="1" customWidth="1"/>
    <col min="14340" max="14340" width="10.140625" style="1" customWidth="1"/>
    <col min="14341" max="14341" width="18.28515625" style="1" customWidth="1"/>
    <col min="14342" max="14342" width="10.5703125" style="1" customWidth="1"/>
    <col min="14343" max="14343" width="21.140625" style="1" customWidth="1"/>
    <col min="14344" max="14593" width="11.42578125" style="1"/>
    <col min="14594" max="14594" width="33.5703125" style="1" customWidth="1"/>
    <col min="14595" max="14595" width="16.85546875" style="1" customWidth="1"/>
    <col min="14596" max="14596" width="10.140625" style="1" customWidth="1"/>
    <col min="14597" max="14597" width="18.28515625" style="1" customWidth="1"/>
    <col min="14598" max="14598" width="10.5703125" style="1" customWidth="1"/>
    <col min="14599" max="14599" width="21.140625" style="1" customWidth="1"/>
    <col min="14600" max="14849" width="11.42578125" style="1"/>
    <col min="14850" max="14850" width="33.5703125" style="1" customWidth="1"/>
    <col min="14851" max="14851" width="16.85546875" style="1" customWidth="1"/>
    <col min="14852" max="14852" width="10.140625" style="1" customWidth="1"/>
    <col min="14853" max="14853" width="18.28515625" style="1" customWidth="1"/>
    <col min="14854" max="14854" width="10.5703125" style="1" customWidth="1"/>
    <col min="14855" max="14855" width="21.140625" style="1" customWidth="1"/>
    <col min="14856" max="15105" width="11.42578125" style="1"/>
    <col min="15106" max="15106" width="33.5703125" style="1" customWidth="1"/>
    <col min="15107" max="15107" width="16.85546875" style="1" customWidth="1"/>
    <col min="15108" max="15108" width="10.140625" style="1" customWidth="1"/>
    <col min="15109" max="15109" width="18.28515625" style="1" customWidth="1"/>
    <col min="15110" max="15110" width="10.5703125" style="1" customWidth="1"/>
    <col min="15111" max="15111" width="21.140625" style="1" customWidth="1"/>
    <col min="15112" max="15361" width="11.42578125" style="1"/>
    <col min="15362" max="15362" width="33.5703125" style="1" customWidth="1"/>
    <col min="15363" max="15363" width="16.85546875" style="1" customWidth="1"/>
    <col min="15364" max="15364" width="10.140625" style="1" customWidth="1"/>
    <col min="15365" max="15365" width="18.28515625" style="1" customWidth="1"/>
    <col min="15366" max="15366" width="10.5703125" style="1" customWidth="1"/>
    <col min="15367" max="15367" width="21.140625" style="1" customWidth="1"/>
    <col min="15368" max="15617" width="11.42578125" style="1"/>
    <col min="15618" max="15618" width="33.5703125" style="1" customWidth="1"/>
    <col min="15619" max="15619" width="16.85546875" style="1" customWidth="1"/>
    <col min="15620" max="15620" width="10.140625" style="1" customWidth="1"/>
    <col min="15621" max="15621" width="18.28515625" style="1" customWidth="1"/>
    <col min="15622" max="15622" width="10.5703125" style="1" customWidth="1"/>
    <col min="15623" max="15623" width="21.140625" style="1" customWidth="1"/>
    <col min="15624" max="15873" width="11.42578125" style="1"/>
    <col min="15874" max="15874" width="33.5703125" style="1" customWidth="1"/>
    <col min="15875" max="15875" width="16.85546875" style="1" customWidth="1"/>
    <col min="15876" max="15876" width="10.140625" style="1" customWidth="1"/>
    <col min="15877" max="15877" width="18.28515625" style="1" customWidth="1"/>
    <col min="15878" max="15878" width="10.5703125" style="1" customWidth="1"/>
    <col min="15879" max="15879" width="21.140625" style="1" customWidth="1"/>
    <col min="15880" max="16129" width="11.42578125" style="1"/>
    <col min="16130" max="16130" width="33.5703125" style="1" customWidth="1"/>
    <col min="16131" max="16131" width="16.85546875" style="1" customWidth="1"/>
    <col min="16132" max="16132" width="10.140625" style="1" customWidth="1"/>
    <col min="16133" max="16133" width="18.28515625" style="1" customWidth="1"/>
    <col min="16134" max="16134" width="10.5703125" style="1" customWidth="1"/>
    <col min="16135" max="16135" width="21.140625" style="1" customWidth="1"/>
    <col min="16136" max="16384" width="11.42578125" style="1"/>
  </cols>
  <sheetData>
    <row r="10" spans="2:10" ht="8.25" customHeight="1" x14ac:dyDescent="0.25"/>
    <row r="11" spans="2:10" ht="15" customHeight="1" x14ac:dyDescent="0.25">
      <c r="B11" s="2" t="s">
        <v>0</v>
      </c>
      <c r="C11" s="3" t="s">
        <v>1</v>
      </c>
      <c r="E11" s="104" t="s">
        <v>2</v>
      </c>
      <c r="F11" s="105"/>
      <c r="G11" s="4">
        <v>2800</v>
      </c>
      <c r="H11" s="1" t="s">
        <v>3</v>
      </c>
      <c r="I11" s="1" t="s">
        <v>3</v>
      </c>
      <c r="J11" s="1" t="s">
        <v>3</v>
      </c>
    </row>
    <row r="12" spans="2:10" ht="23.25" customHeight="1" x14ac:dyDescent="0.25">
      <c r="B12" s="5" t="s">
        <v>4</v>
      </c>
      <c r="C12" s="6" t="s">
        <v>5</v>
      </c>
      <c r="E12" s="115" t="s">
        <v>6</v>
      </c>
      <c r="F12" s="115"/>
      <c r="G12" s="7" t="s">
        <v>7</v>
      </c>
    </row>
    <row r="13" spans="2:10" ht="18" customHeight="1" x14ac:dyDescent="0.25">
      <c r="B13" s="5" t="s">
        <v>8</v>
      </c>
      <c r="C13" s="6" t="s">
        <v>9</v>
      </c>
      <c r="E13" s="115" t="s">
        <v>10</v>
      </c>
      <c r="F13" s="115"/>
      <c r="G13" s="8">
        <v>7741</v>
      </c>
      <c r="I13" s="1" t="s">
        <v>3</v>
      </c>
    </row>
    <row r="14" spans="2:10" x14ac:dyDescent="0.25">
      <c r="B14" s="5" t="s">
        <v>11</v>
      </c>
      <c r="C14" s="6" t="s">
        <v>12</v>
      </c>
      <c r="E14" s="115" t="s">
        <v>13</v>
      </c>
      <c r="F14" s="115"/>
      <c r="G14" s="8">
        <f>G11*G13</f>
        <v>21674800</v>
      </c>
    </row>
    <row r="15" spans="2:10" x14ac:dyDescent="0.25">
      <c r="B15" s="5" t="s">
        <v>14</v>
      </c>
      <c r="C15" s="6" t="s">
        <v>15</v>
      </c>
      <c r="E15" s="115" t="s">
        <v>16</v>
      </c>
      <c r="F15" s="115"/>
      <c r="G15" s="9" t="s">
        <v>17</v>
      </c>
    </row>
    <row r="16" spans="2:10" x14ac:dyDescent="0.25">
      <c r="B16" s="5" t="s">
        <v>18</v>
      </c>
      <c r="C16" s="6" t="s">
        <v>19</v>
      </c>
      <c r="E16" s="115" t="s">
        <v>20</v>
      </c>
      <c r="F16" s="115"/>
      <c r="G16" s="10" t="s">
        <v>7</v>
      </c>
    </row>
    <row r="17" spans="2:10" ht="25.5" x14ac:dyDescent="0.25">
      <c r="B17" s="5" t="s">
        <v>21</v>
      </c>
      <c r="C17" s="11" t="s">
        <v>142</v>
      </c>
      <c r="E17" s="116" t="s">
        <v>22</v>
      </c>
      <c r="F17" s="116"/>
      <c r="G17" s="9" t="s">
        <v>23</v>
      </c>
    </row>
    <row r="18" spans="2:10" x14ac:dyDescent="0.25">
      <c r="B18" s="12"/>
      <c r="C18" s="13"/>
      <c r="E18" s="14"/>
      <c r="F18" s="14"/>
      <c r="G18" s="15"/>
    </row>
    <row r="19" spans="2:10" ht="24" customHeight="1" x14ac:dyDescent="0.25">
      <c r="B19" s="106" t="s">
        <v>24</v>
      </c>
      <c r="C19" s="107"/>
      <c r="D19" s="107"/>
      <c r="E19" s="107"/>
      <c r="F19" s="107"/>
      <c r="G19" s="108"/>
    </row>
    <row r="20" spans="2:10" x14ac:dyDescent="0.25">
      <c r="C20" s="16"/>
      <c r="D20" s="16"/>
      <c r="E20" s="17"/>
      <c r="F20" s="18"/>
    </row>
    <row r="21" spans="2:10" x14ac:dyDescent="0.25">
      <c r="B21" s="2" t="s">
        <v>25</v>
      </c>
      <c r="C21" s="19"/>
      <c r="D21" s="19"/>
      <c r="E21" s="19"/>
      <c r="F21" s="19"/>
      <c r="G21" s="19"/>
    </row>
    <row r="22" spans="2:10" ht="25.5" x14ac:dyDescent="0.25">
      <c r="B22" s="20" t="s">
        <v>26</v>
      </c>
      <c r="C22" s="21" t="s">
        <v>27</v>
      </c>
      <c r="D22" s="21" t="s">
        <v>28</v>
      </c>
      <c r="E22" s="21" t="s">
        <v>29</v>
      </c>
      <c r="F22" s="22" t="s">
        <v>30</v>
      </c>
      <c r="G22" s="22" t="s">
        <v>31</v>
      </c>
      <c r="J22" s="23"/>
    </row>
    <row r="23" spans="2:10" x14ac:dyDescent="0.25">
      <c r="B23" s="24" t="s">
        <v>32</v>
      </c>
      <c r="C23" s="25" t="s">
        <v>33</v>
      </c>
      <c r="D23" s="25">
        <v>10</v>
      </c>
      <c r="E23" s="26" t="s">
        <v>34</v>
      </c>
      <c r="F23" s="27">
        <v>25000</v>
      </c>
      <c r="G23" s="28">
        <f>D23*F23</f>
        <v>250000</v>
      </c>
    </row>
    <row r="24" spans="2:10" x14ac:dyDescent="0.25">
      <c r="B24" s="29" t="s">
        <v>35</v>
      </c>
      <c r="C24" s="30" t="s">
        <v>33</v>
      </c>
      <c r="D24" s="25">
        <v>4</v>
      </c>
      <c r="E24" s="26" t="s">
        <v>36</v>
      </c>
      <c r="F24" s="27">
        <v>25000</v>
      </c>
      <c r="G24" s="28">
        <f>F24*D24</f>
        <v>100000</v>
      </c>
    </row>
    <row r="25" spans="2:10" x14ac:dyDescent="0.25">
      <c r="B25" s="29" t="s">
        <v>37</v>
      </c>
      <c r="C25" s="30" t="s">
        <v>33</v>
      </c>
      <c r="D25" s="25">
        <v>1</v>
      </c>
      <c r="E25" s="26" t="s">
        <v>38</v>
      </c>
      <c r="F25" s="27">
        <v>25000</v>
      </c>
      <c r="G25" s="28">
        <f t="shared" ref="G25:G35" si="0">F25*D25</f>
        <v>25000</v>
      </c>
    </row>
    <row r="26" spans="2:10" x14ac:dyDescent="0.25">
      <c r="B26" s="29" t="s">
        <v>39</v>
      </c>
      <c r="C26" s="30" t="s">
        <v>33</v>
      </c>
      <c r="D26" s="25">
        <v>3</v>
      </c>
      <c r="E26" s="26" t="s">
        <v>40</v>
      </c>
      <c r="F26" s="27">
        <v>25000</v>
      </c>
      <c r="G26" s="28">
        <f t="shared" si="0"/>
        <v>75000</v>
      </c>
    </row>
    <row r="27" spans="2:10" x14ac:dyDescent="0.25">
      <c r="B27" s="29" t="s">
        <v>41</v>
      </c>
      <c r="C27" s="30" t="s">
        <v>33</v>
      </c>
      <c r="D27" s="25">
        <v>3</v>
      </c>
      <c r="E27" s="26" t="s">
        <v>40</v>
      </c>
      <c r="F27" s="27">
        <v>25000</v>
      </c>
      <c r="G27" s="28">
        <f t="shared" si="0"/>
        <v>75000</v>
      </c>
    </row>
    <row r="28" spans="2:10" x14ac:dyDescent="0.25">
      <c r="B28" s="29" t="s">
        <v>42</v>
      </c>
      <c r="C28" s="30" t="s">
        <v>33</v>
      </c>
      <c r="D28" s="25">
        <v>2</v>
      </c>
      <c r="E28" s="26" t="s">
        <v>43</v>
      </c>
      <c r="F28" s="27">
        <v>25000</v>
      </c>
      <c r="G28" s="28">
        <f t="shared" si="0"/>
        <v>50000</v>
      </c>
    </row>
    <row r="29" spans="2:10" x14ac:dyDescent="0.25">
      <c r="B29" s="29" t="s">
        <v>44</v>
      </c>
      <c r="C29" s="30" t="s">
        <v>33</v>
      </c>
      <c r="D29" s="25">
        <v>2</v>
      </c>
      <c r="E29" s="26" t="s">
        <v>43</v>
      </c>
      <c r="F29" s="27">
        <v>25000</v>
      </c>
      <c r="G29" s="28">
        <f t="shared" si="0"/>
        <v>50000</v>
      </c>
    </row>
    <row r="30" spans="2:10" x14ac:dyDescent="0.25">
      <c r="B30" s="29" t="s">
        <v>45</v>
      </c>
      <c r="C30" s="30" t="s">
        <v>33</v>
      </c>
      <c r="D30" s="25">
        <v>1</v>
      </c>
      <c r="E30" s="26" t="s">
        <v>43</v>
      </c>
      <c r="F30" s="27">
        <v>25000</v>
      </c>
      <c r="G30" s="28">
        <f t="shared" si="0"/>
        <v>25000</v>
      </c>
    </row>
    <row r="31" spans="2:10" x14ac:dyDescent="0.25">
      <c r="B31" s="29" t="s">
        <v>46</v>
      </c>
      <c r="C31" s="30" t="s">
        <v>33</v>
      </c>
      <c r="D31" s="25">
        <v>2</v>
      </c>
      <c r="E31" s="26" t="s">
        <v>47</v>
      </c>
      <c r="F31" s="27">
        <v>25000</v>
      </c>
      <c r="G31" s="28">
        <f t="shared" si="0"/>
        <v>50000</v>
      </c>
    </row>
    <row r="32" spans="2:10" x14ac:dyDescent="0.25">
      <c r="B32" s="29" t="s">
        <v>48</v>
      </c>
      <c r="C32" s="30" t="s">
        <v>33</v>
      </c>
      <c r="D32" s="25">
        <v>2</v>
      </c>
      <c r="E32" s="26" t="s">
        <v>47</v>
      </c>
      <c r="F32" s="27">
        <v>25000</v>
      </c>
      <c r="G32" s="28">
        <f t="shared" si="0"/>
        <v>50000</v>
      </c>
    </row>
    <row r="33" spans="2:10" x14ac:dyDescent="0.25">
      <c r="B33" s="29" t="s">
        <v>45</v>
      </c>
      <c r="C33" s="30" t="s">
        <v>33</v>
      </c>
      <c r="D33" s="25">
        <v>1</v>
      </c>
      <c r="E33" s="26" t="s">
        <v>47</v>
      </c>
      <c r="F33" s="27">
        <v>25000</v>
      </c>
      <c r="G33" s="28">
        <f t="shared" si="0"/>
        <v>25000</v>
      </c>
    </row>
    <row r="34" spans="2:10" x14ac:dyDescent="0.25">
      <c r="B34" s="29" t="s">
        <v>49</v>
      </c>
      <c r="C34" s="31" t="s">
        <v>33</v>
      </c>
      <c r="D34" s="31">
        <v>2</v>
      </c>
      <c r="E34" s="31" t="s">
        <v>50</v>
      </c>
      <c r="F34" s="27">
        <v>25000</v>
      </c>
      <c r="G34" s="32">
        <f t="shared" si="0"/>
        <v>50000</v>
      </c>
    </row>
    <row r="35" spans="2:10" x14ac:dyDescent="0.25">
      <c r="B35" s="29" t="s">
        <v>51</v>
      </c>
      <c r="C35" s="31" t="s">
        <v>33</v>
      </c>
      <c r="D35" s="31">
        <v>2</v>
      </c>
      <c r="E35" s="31" t="s">
        <v>50</v>
      </c>
      <c r="F35" s="27">
        <v>25000</v>
      </c>
      <c r="G35" s="32">
        <f t="shared" si="0"/>
        <v>50000</v>
      </c>
    </row>
    <row r="36" spans="2:10" x14ac:dyDescent="0.25">
      <c r="B36" s="29" t="s">
        <v>52</v>
      </c>
      <c r="C36" s="31" t="s">
        <v>33</v>
      </c>
      <c r="D36" s="31">
        <v>30</v>
      </c>
      <c r="E36" s="31" t="s">
        <v>53</v>
      </c>
      <c r="F36" s="27">
        <v>25000</v>
      </c>
      <c r="G36" s="32">
        <f>F36*D36</f>
        <v>750000</v>
      </c>
    </row>
    <row r="37" spans="2:10" x14ac:dyDescent="0.25">
      <c r="B37" s="20" t="s">
        <v>54</v>
      </c>
      <c r="C37" s="21"/>
      <c r="D37" s="21"/>
      <c r="E37" s="21"/>
      <c r="F37" s="33"/>
      <c r="G37" s="33">
        <f>SUM(G23:G36)</f>
        <v>1625000</v>
      </c>
      <c r="J37" s="23"/>
    </row>
    <row r="38" spans="2:10" x14ac:dyDescent="0.25">
      <c r="B38" s="14"/>
      <c r="C38" s="14"/>
      <c r="D38" s="14"/>
      <c r="E38" s="14"/>
      <c r="F38" s="34"/>
      <c r="G38" s="34"/>
    </row>
    <row r="39" spans="2:10" x14ac:dyDescent="0.25">
      <c r="B39" s="2" t="s">
        <v>55</v>
      </c>
      <c r="C39" s="35"/>
      <c r="D39" s="35"/>
      <c r="E39" s="35"/>
      <c r="F39" s="36"/>
      <c r="G39" s="36"/>
    </row>
    <row r="40" spans="2:10" ht="25.5" x14ac:dyDescent="0.25">
      <c r="B40" s="20" t="s">
        <v>26</v>
      </c>
      <c r="C40" s="21" t="s">
        <v>27</v>
      </c>
      <c r="D40" s="21" t="s">
        <v>28</v>
      </c>
      <c r="E40" s="21" t="s">
        <v>29</v>
      </c>
      <c r="F40" s="22" t="s">
        <v>30</v>
      </c>
      <c r="G40" s="22" t="s">
        <v>31</v>
      </c>
      <c r="J40" s="23"/>
    </row>
    <row r="41" spans="2:10" x14ac:dyDescent="0.25">
      <c r="B41" s="37" t="s">
        <v>56</v>
      </c>
      <c r="C41" s="30" t="s">
        <v>57</v>
      </c>
      <c r="D41" s="25">
        <v>1</v>
      </c>
      <c r="E41" s="26" t="s">
        <v>43</v>
      </c>
      <c r="F41" s="27">
        <v>30000</v>
      </c>
      <c r="G41" s="28">
        <f>F41*D41</f>
        <v>30000</v>
      </c>
    </row>
    <row r="42" spans="2:10" x14ac:dyDescent="0.25">
      <c r="B42" s="37" t="s">
        <v>58</v>
      </c>
      <c r="C42" s="31" t="s">
        <v>57</v>
      </c>
      <c r="D42" s="31">
        <v>2</v>
      </c>
      <c r="E42" s="31" t="s">
        <v>47</v>
      </c>
      <c r="F42" s="38">
        <v>30000</v>
      </c>
      <c r="G42" s="32">
        <f>F42*D42</f>
        <v>60000</v>
      </c>
    </row>
    <row r="43" spans="2:10" x14ac:dyDescent="0.25">
      <c r="B43" s="20" t="s">
        <v>59</v>
      </c>
      <c r="C43" s="21"/>
      <c r="D43" s="21"/>
      <c r="E43" s="21"/>
      <c r="F43" s="33"/>
      <c r="G43" s="33">
        <f>SUM(G41:G42)</f>
        <v>90000</v>
      </c>
      <c r="J43" s="23"/>
    </row>
    <row r="44" spans="2:10" x14ac:dyDescent="0.25">
      <c r="B44" s="14"/>
      <c r="C44" s="14"/>
      <c r="D44" s="14"/>
      <c r="E44" s="14"/>
      <c r="F44" s="34"/>
      <c r="G44" s="34"/>
    </row>
    <row r="45" spans="2:10" x14ac:dyDescent="0.25">
      <c r="B45" s="2" t="s">
        <v>60</v>
      </c>
      <c r="C45" s="35"/>
      <c r="D45" s="35"/>
      <c r="E45" s="35"/>
      <c r="F45" s="36"/>
      <c r="G45" s="36"/>
    </row>
    <row r="46" spans="2:10" ht="25.5" x14ac:dyDescent="0.25">
      <c r="B46" s="20" t="s">
        <v>26</v>
      </c>
      <c r="C46" s="21" t="s">
        <v>27</v>
      </c>
      <c r="D46" s="21" t="s">
        <v>28</v>
      </c>
      <c r="E46" s="21" t="s">
        <v>29</v>
      </c>
      <c r="F46" s="22" t="s">
        <v>30</v>
      </c>
      <c r="G46" s="22" t="s">
        <v>31</v>
      </c>
      <c r="J46" s="23"/>
    </row>
    <row r="47" spans="2:10" x14ac:dyDescent="0.25">
      <c r="B47" s="39" t="s">
        <v>61</v>
      </c>
      <c r="C47" s="31" t="s">
        <v>62</v>
      </c>
      <c r="D47" s="31">
        <v>0.4</v>
      </c>
      <c r="E47" s="31" t="s">
        <v>63</v>
      </c>
      <c r="F47" s="38">
        <v>150000</v>
      </c>
      <c r="G47" s="32">
        <v>90000</v>
      </c>
    </row>
    <row r="48" spans="2:10" x14ac:dyDescent="0.25">
      <c r="B48" s="39" t="s">
        <v>64</v>
      </c>
      <c r="C48" s="31" t="s">
        <v>62</v>
      </c>
      <c r="D48" s="31">
        <v>2</v>
      </c>
      <c r="E48" s="31" t="s">
        <v>63</v>
      </c>
      <c r="F48" s="38">
        <v>30000</v>
      </c>
      <c r="G48" s="32">
        <f>D48*F48</f>
        <v>60000</v>
      </c>
    </row>
    <row r="49" spans="2:10" x14ac:dyDescent="0.25">
      <c r="B49" s="39" t="s">
        <v>65</v>
      </c>
      <c r="C49" s="31" t="s">
        <v>62</v>
      </c>
      <c r="D49" s="31">
        <v>1</v>
      </c>
      <c r="E49" s="31" t="s">
        <v>63</v>
      </c>
      <c r="F49" s="38">
        <v>25000</v>
      </c>
      <c r="G49" s="32">
        <f>D49*F49</f>
        <v>25000</v>
      </c>
    </row>
    <row r="50" spans="2:10" x14ac:dyDescent="0.25">
      <c r="B50" s="39" t="s">
        <v>66</v>
      </c>
      <c r="C50" s="31" t="s">
        <v>62</v>
      </c>
      <c r="D50" s="31">
        <v>1</v>
      </c>
      <c r="E50" s="31" t="s">
        <v>63</v>
      </c>
      <c r="F50" s="38">
        <v>100000</v>
      </c>
      <c r="G50" s="32">
        <f>D50*F50</f>
        <v>100000</v>
      </c>
    </row>
    <row r="51" spans="2:10" x14ac:dyDescent="0.25">
      <c r="B51" s="39" t="s">
        <v>67</v>
      </c>
      <c r="C51" s="31" t="s">
        <v>62</v>
      </c>
      <c r="D51" s="31">
        <v>1</v>
      </c>
      <c r="E51" s="31" t="s">
        <v>63</v>
      </c>
      <c r="F51" s="38">
        <v>30000</v>
      </c>
      <c r="G51" s="32">
        <f>D51*F51</f>
        <v>30000</v>
      </c>
    </row>
    <row r="52" spans="2:10" x14ac:dyDescent="0.25">
      <c r="B52" s="39" t="s">
        <v>68</v>
      </c>
      <c r="C52" s="31" t="s">
        <v>62</v>
      </c>
      <c r="D52" s="31">
        <v>0.4</v>
      </c>
      <c r="E52" s="31" t="s">
        <v>34</v>
      </c>
      <c r="F52" s="38">
        <v>150000</v>
      </c>
      <c r="G52" s="32">
        <f>F52*D52</f>
        <v>60000</v>
      </c>
    </row>
    <row r="53" spans="2:10" x14ac:dyDescent="0.25">
      <c r="B53" s="39" t="s">
        <v>69</v>
      </c>
      <c r="C53" s="31" t="s">
        <v>62</v>
      </c>
      <c r="D53" s="31">
        <v>1</v>
      </c>
      <c r="E53" s="31" t="s">
        <v>38</v>
      </c>
      <c r="F53" s="38">
        <v>30000</v>
      </c>
      <c r="G53" s="32">
        <f>D53*F53</f>
        <v>30000</v>
      </c>
    </row>
    <row r="54" spans="2:10" x14ac:dyDescent="0.25">
      <c r="B54" s="20" t="s">
        <v>70</v>
      </c>
      <c r="C54" s="21"/>
      <c r="D54" s="21"/>
      <c r="E54" s="21"/>
      <c r="F54" s="33"/>
      <c r="G54" s="33">
        <f>SUM(G47:G53)</f>
        <v>395000</v>
      </c>
      <c r="J54" s="23"/>
    </row>
    <row r="55" spans="2:10" x14ac:dyDescent="0.25">
      <c r="B55" s="14"/>
      <c r="C55" s="14"/>
      <c r="D55" s="14"/>
      <c r="E55" s="14"/>
      <c r="F55" s="34" t="s">
        <v>3</v>
      </c>
      <c r="G55" s="34"/>
    </row>
    <row r="56" spans="2:10" x14ac:dyDescent="0.25">
      <c r="B56" s="2" t="s">
        <v>71</v>
      </c>
      <c r="C56" s="35"/>
      <c r="D56" s="35"/>
      <c r="E56" s="35"/>
      <c r="F56" s="36"/>
      <c r="G56" s="36"/>
    </row>
    <row r="57" spans="2:10" ht="25.5" x14ac:dyDescent="0.25">
      <c r="B57" s="20" t="s">
        <v>72</v>
      </c>
      <c r="C57" s="21" t="s">
        <v>27</v>
      </c>
      <c r="D57" s="21" t="s">
        <v>73</v>
      </c>
      <c r="E57" s="21" t="s">
        <v>29</v>
      </c>
      <c r="F57" s="22" t="s">
        <v>30</v>
      </c>
      <c r="G57" s="22" t="s">
        <v>31</v>
      </c>
      <c r="J57" s="23"/>
    </row>
    <row r="58" spans="2:10" x14ac:dyDescent="0.25">
      <c r="B58" s="40" t="s">
        <v>74</v>
      </c>
      <c r="C58" s="41"/>
      <c r="D58" s="41"/>
      <c r="E58" s="41"/>
      <c r="F58" s="42"/>
      <c r="G58" s="43"/>
    </row>
    <row r="59" spans="2:10" x14ac:dyDescent="0.25">
      <c r="B59" s="44" t="s">
        <v>75</v>
      </c>
      <c r="C59" s="45" t="s">
        <v>76</v>
      </c>
      <c r="D59" s="46">
        <v>8333</v>
      </c>
      <c r="E59" s="47" t="s">
        <v>34</v>
      </c>
      <c r="F59" s="48">
        <v>140</v>
      </c>
      <c r="G59" s="32">
        <f>F59*D59</f>
        <v>1166620</v>
      </c>
    </row>
    <row r="60" spans="2:10" x14ac:dyDescent="0.25">
      <c r="B60" s="40" t="s">
        <v>77</v>
      </c>
      <c r="C60" s="41"/>
      <c r="D60" s="41"/>
      <c r="E60" s="41"/>
      <c r="F60" s="49"/>
      <c r="G60" s="49"/>
    </row>
    <row r="61" spans="2:10" x14ac:dyDescent="0.25">
      <c r="B61" s="44" t="s">
        <v>78</v>
      </c>
      <c r="C61" s="45" t="s">
        <v>79</v>
      </c>
      <c r="D61" s="46">
        <v>500</v>
      </c>
      <c r="E61" s="47" t="s">
        <v>34</v>
      </c>
      <c r="F61" s="48">
        <v>1400</v>
      </c>
      <c r="G61" s="32">
        <f t="shared" ref="G61:G64" si="1">F61*D61</f>
        <v>700000</v>
      </c>
    </row>
    <row r="62" spans="2:10" x14ac:dyDescent="0.25">
      <c r="B62" s="44" t="s">
        <v>80</v>
      </c>
      <c r="C62" s="45" t="s">
        <v>79</v>
      </c>
      <c r="D62" s="46">
        <v>400</v>
      </c>
      <c r="E62" s="47" t="s">
        <v>50</v>
      </c>
      <c r="F62" s="48">
        <v>1900</v>
      </c>
      <c r="G62" s="32">
        <f t="shared" si="1"/>
        <v>760000</v>
      </c>
    </row>
    <row r="63" spans="2:10" x14ac:dyDescent="0.25">
      <c r="B63" s="44" t="s">
        <v>81</v>
      </c>
      <c r="C63" s="45" t="s">
        <v>79</v>
      </c>
      <c r="D63" s="46">
        <v>200</v>
      </c>
      <c r="E63" s="47" t="s">
        <v>43</v>
      </c>
      <c r="F63" s="48">
        <v>880</v>
      </c>
      <c r="G63" s="32">
        <f t="shared" si="1"/>
        <v>176000</v>
      </c>
    </row>
    <row r="64" spans="2:10" x14ac:dyDescent="0.25">
      <c r="B64" s="44" t="s">
        <v>82</v>
      </c>
      <c r="C64" s="45" t="s">
        <v>79</v>
      </c>
      <c r="D64" s="46">
        <v>400</v>
      </c>
      <c r="E64" s="47" t="s">
        <v>83</v>
      </c>
      <c r="F64" s="48">
        <v>1500</v>
      </c>
      <c r="G64" s="32">
        <f t="shared" si="1"/>
        <v>600000</v>
      </c>
    </row>
    <row r="65" spans="2:10" x14ac:dyDescent="0.25">
      <c r="B65" s="93" t="s">
        <v>135</v>
      </c>
      <c r="C65" s="94" t="s">
        <v>136</v>
      </c>
      <c r="D65" s="95">
        <v>9</v>
      </c>
      <c r="E65" s="96" t="s">
        <v>43</v>
      </c>
      <c r="F65" s="97">
        <v>10978</v>
      </c>
      <c r="G65" s="97">
        <f>D65*F65</f>
        <v>98802</v>
      </c>
    </row>
    <row r="66" spans="2:10" x14ac:dyDescent="0.25">
      <c r="B66" s="93" t="s">
        <v>137</v>
      </c>
      <c r="C66" s="94" t="s">
        <v>136</v>
      </c>
      <c r="D66" s="98">
        <v>5</v>
      </c>
      <c r="E66" s="96" t="s">
        <v>43</v>
      </c>
      <c r="F66" s="99">
        <f>53570/5</f>
        <v>10714</v>
      </c>
      <c r="G66" s="99">
        <f t="shared" ref="G66" si="2">D66*F66</f>
        <v>53570</v>
      </c>
    </row>
    <row r="67" spans="2:10" x14ac:dyDescent="0.25">
      <c r="B67" s="40" t="s">
        <v>85</v>
      </c>
      <c r="C67" s="41"/>
      <c r="D67" s="41"/>
      <c r="E67" s="41"/>
      <c r="F67" s="49"/>
      <c r="G67" s="49"/>
    </row>
    <row r="68" spans="2:10" x14ac:dyDescent="0.25">
      <c r="B68" s="29" t="s">
        <v>86</v>
      </c>
      <c r="C68" s="45" t="s">
        <v>84</v>
      </c>
      <c r="D68" s="50">
        <v>0.5</v>
      </c>
      <c r="E68" s="47" t="s">
        <v>87</v>
      </c>
      <c r="F68" s="99">
        <v>68510</v>
      </c>
      <c r="G68" s="32">
        <f>+F68*D68</f>
        <v>34255</v>
      </c>
    </row>
    <row r="69" spans="2:10" x14ac:dyDescent="0.25">
      <c r="B69" s="29" t="s">
        <v>88</v>
      </c>
      <c r="C69" s="45" t="s">
        <v>84</v>
      </c>
      <c r="D69" s="46">
        <v>1</v>
      </c>
      <c r="E69" s="47" t="s">
        <v>40</v>
      </c>
      <c r="F69" s="99">
        <v>107150</v>
      </c>
      <c r="G69" s="32">
        <f>F69*D69</f>
        <v>107150</v>
      </c>
    </row>
    <row r="70" spans="2:10" x14ac:dyDescent="0.25">
      <c r="B70" s="39" t="s">
        <v>138</v>
      </c>
      <c r="C70" s="45" t="s">
        <v>79</v>
      </c>
      <c r="D70" s="46">
        <v>3</v>
      </c>
      <c r="E70" s="47" t="s">
        <v>89</v>
      </c>
      <c r="F70" s="99">
        <v>56450</v>
      </c>
      <c r="G70" s="32">
        <f>F70*D70</f>
        <v>169350</v>
      </c>
    </row>
    <row r="71" spans="2:10" x14ac:dyDescent="0.25">
      <c r="B71" s="40" t="s">
        <v>90</v>
      </c>
      <c r="C71" s="41"/>
      <c r="D71" s="41"/>
      <c r="E71" s="41"/>
      <c r="F71" s="49"/>
      <c r="G71" s="49"/>
    </row>
    <row r="72" spans="2:10" x14ac:dyDescent="0.25">
      <c r="B72" s="39" t="s">
        <v>91</v>
      </c>
      <c r="C72" s="45" t="s">
        <v>92</v>
      </c>
      <c r="D72" s="46">
        <v>10</v>
      </c>
      <c r="E72" s="47" t="s">
        <v>63</v>
      </c>
      <c r="F72" s="48">
        <v>13804</v>
      </c>
      <c r="G72" s="32">
        <f>F72*D72</f>
        <v>138040</v>
      </c>
    </row>
    <row r="73" spans="2:10" x14ac:dyDescent="0.25">
      <c r="B73" s="39" t="s">
        <v>93</v>
      </c>
      <c r="C73" s="45" t="s">
        <v>79</v>
      </c>
      <c r="D73" s="46">
        <v>1</v>
      </c>
      <c r="E73" s="47" t="s">
        <v>40</v>
      </c>
      <c r="F73" s="100">
        <v>117720</v>
      </c>
      <c r="G73" s="32">
        <f>F73*D73</f>
        <v>117720</v>
      </c>
    </row>
    <row r="74" spans="2:10" x14ac:dyDescent="0.25">
      <c r="B74" s="39" t="s">
        <v>94</v>
      </c>
      <c r="C74" s="45" t="s">
        <v>79</v>
      </c>
      <c r="D74" s="101">
        <v>0.5</v>
      </c>
      <c r="E74" s="47" t="s">
        <v>40</v>
      </c>
      <c r="F74" s="100">
        <v>73440</v>
      </c>
      <c r="G74" s="32">
        <f>F74*D74</f>
        <v>36720</v>
      </c>
    </row>
    <row r="75" spans="2:10" x14ac:dyDescent="0.25">
      <c r="B75" s="39" t="s">
        <v>95</v>
      </c>
      <c r="C75" s="45" t="s">
        <v>84</v>
      </c>
      <c r="D75" s="46">
        <v>1</v>
      </c>
      <c r="E75" s="47" t="s">
        <v>40</v>
      </c>
      <c r="F75" s="100">
        <v>106860</v>
      </c>
      <c r="G75" s="32">
        <f>F75*D75</f>
        <v>106860</v>
      </c>
    </row>
    <row r="76" spans="2:10" x14ac:dyDescent="0.25">
      <c r="B76" s="40" t="s">
        <v>96</v>
      </c>
      <c r="C76" s="51"/>
      <c r="D76" s="52"/>
      <c r="E76" s="51"/>
      <c r="F76" s="53"/>
      <c r="G76" s="53"/>
    </row>
    <row r="77" spans="2:10" x14ac:dyDescent="0.25">
      <c r="B77" s="93" t="s">
        <v>139</v>
      </c>
      <c r="C77" s="94" t="s">
        <v>136</v>
      </c>
      <c r="D77" s="98">
        <v>6</v>
      </c>
      <c r="E77" s="96" t="s">
        <v>140</v>
      </c>
      <c r="F77" s="99">
        <f>292150/20</f>
        <v>14607.5</v>
      </c>
      <c r="G77" s="99">
        <f t="shared" ref="G77:G78" si="3">D77*F77</f>
        <v>87645</v>
      </c>
    </row>
    <row r="78" spans="2:10" x14ac:dyDescent="0.25">
      <c r="B78" s="93" t="s">
        <v>141</v>
      </c>
      <c r="C78" s="94" t="s">
        <v>136</v>
      </c>
      <c r="D78" s="98">
        <v>2</v>
      </c>
      <c r="E78" s="96" t="s">
        <v>43</v>
      </c>
      <c r="F78" s="99">
        <v>25000</v>
      </c>
      <c r="G78" s="99">
        <f t="shared" si="3"/>
        <v>50000</v>
      </c>
    </row>
    <row r="79" spans="2:10" x14ac:dyDescent="0.25">
      <c r="B79" s="20" t="s">
        <v>97</v>
      </c>
      <c r="C79" s="21"/>
      <c r="D79" s="21"/>
      <c r="E79" s="21"/>
      <c r="F79" s="33"/>
      <c r="G79" s="33">
        <f>SUM(G58:G78)</f>
        <v>4402732</v>
      </c>
      <c r="J79" s="23"/>
    </row>
    <row r="80" spans="2:10" x14ac:dyDescent="0.25">
      <c r="B80" s="18"/>
      <c r="C80" s="14"/>
      <c r="D80" s="14"/>
      <c r="E80" s="14"/>
      <c r="F80" s="54"/>
      <c r="G80" s="55"/>
    </row>
    <row r="81" spans="2:10" x14ac:dyDescent="0.25">
      <c r="B81" s="2" t="s">
        <v>96</v>
      </c>
      <c r="C81" s="35"/>
      <c r="D81" s="35"/>
      <c r="E81" s="35"/>
      <c r="F81" s="56"/>
      <c r="G81" s="56"/>
    </row>
    <row r="82" spans="2:10" ht="25.5" x14ac:dyDescent="0.25">
      <c r="B82" s="20" t="s">
        <v>98</v>
      </c>
      <c r="C82" s="21" t="s">
        <v>27</v>
      </c>
      <c r="D82" s="21" t="s">
        <v>99</v>
      </c>
      <c r="E82" s="21" t="s">
        <v>29</v>
      </c>
      <c r="F82" s="22" t="s">
        <v>30</v>
      </c>
      <c r="G82" s="22" t="s">
        <v>31</v>
      </c>
      <c r="J82" s="23"/>
    </row>
    <row r="83" spans="2:10" x14ac:dyDescent="0.25">
      <c r="B83" s="44" t="s">
        <v>100</v>
      </c>
      <c r="C83" s="45" t="s">
        <v>79</v>
      </c>
      <c r="D83" s="46">
        <v>160</v>
      </c>
      <c r="E83" s="47" t="s">
        <v>34</v>
      </c>
      <c r="F83" s="61">
        <v>3048</v>
      </c>
      <c r="G83" s="32">
        <f>F83*D83</f>
        <v>487680</v>
      </c>
    </row>
    <row r="84" spans="2:10" x14ac:dyDescent="0.25">
      <c r="B84" s="39" t="s">
        <v>101</v>
      </c>
      <c r="C84" s="58" t="s">
        <v>79</v>
      </c>
      <c r="D84" s="59">
        <v>532</v>
      </c>
      <c r="E84" s="60" t="s">
        <v>34</v>
      </c>
      <c r="F84" s="61">
        <v>3600</v>
      </c>
      <c r="G84" s="32">
        <f>F84*D84</f>
        <v>1915200</v>
      </c>
    </row>
    <row r="85" spans="2:10" x14ac:dyDescent="0.25">
      <c r="B85" s="29" t="s">
        <v>102</v>
      </c>
      <c r="C85" s="45" t="s">
        <v>76</v>
      </c>
      <c r="D85" s="46">
        <v>2800</v>
      </c>
      <c r="E85" s="62" t="s">
        <v>43</v>
      </c>
      <c r="F85" s="57">
        <v>500</v>
      </c>
      <c r="G85" s="32">
        <f>F85*D85</f>
        <v>1400000</v>
      </c>
    </row>
    <row r="86" spans="2:10" x14ac:dyDescent="0.25">
      <c r="B86" s="29" t="s">
        <v>103</v>
      </c>
      <c r="C86" s="31" t="s">
        <v>76</v>
      </c>
      <c r="D86" s="31">
        <v>20</v>
      </c>
      <c r="E86" s="31" t="s">
        <v>7</v>
      </c>
      <c r="F86" s="63">
        <v>65000</v>
      </c>
      <c r="G86" s="32">
        <f>F86*D86</f>
        <v>1300000</v>
      </c>
    </row>
    <row r="87" spans="2:10" x14ac:dyDescent="0.25">
      <c r="B87" s="29" t="s">
        <v>104</v>
      </c>
      <c r="C87" s="31" t="s">
        <v>105</v>
      </c>
      <c r="D87" s="31">
        <v>4</v>
      </c>
      <c r="E87" s="31" t="s">
        <v>7</v>
      </c>
      <c r="F87" s="63">
        <v>80000</v>
      </c>
      <c r="G87" s="32">
        <f>F87*D87</f>
        <v>320000</v>
      </c>
    </row>
    <row r="88" spans="2:10" x14ac:dyDescent="0.25">
      <c r="B88" s="20" t="s">
        <v>106</v>
      </c>
      <c r="C88" s="21"/>
      <c r="D88" s="21"/>
      <c r="E88" s="21"/>
      <c r="F88" s="22"/>
      <c r="G88" s="33">
        <f>SUM(G83:G87)</f>
        <v>5422880</v>
      </c>
      <c r="J88" s="23"/>
    </row>
    <row r="89" spans="2:10" x14ac:dyDescent="0.25">
      <c r="B89" s="18"/>
      <c r="C89" s="14"/>
      <c r="D89" s="14"/>
      <c r="E89" s="14"/>
      <c r="F89" s="64"/>
      <c r="G89" s="55"/>
    </row>
    <row r="90" spans="2:10" x14ac:dyDescent="0.25">
      <c r="B90" s="65" t="s">
        <v>107</v>
      </c>
      <c r="C90" s="66"/>
      <c r="D90" s="66"/>
      <c r="E90" s="66"/>
      <c r="F90" s="67"/>
      <c r="G90" s="102">
        <f>SUM(G37+G43+G54+G79+G88)</f>
        <v>11935612</v>
      </c>
    </row>
    <row r="91" spans="2:10" x14ac:dyDescent="0.25">
      <c r="B91" s="68" t="s">
        <v>108</v>
      </c>
      <c r="C91" s="69"/>
      <c r="D91" s="69"/>
      <c r="E91" s="69"/>
      <c r="F91" s="70"/>
      <c r="G91" s="103">
        <f>G90*0.05</f>
        <v>596780.6</v>
      </c>
    </row>
    <row r="92" spans="2:10" x14ac:dyDescent="0.25">
      <c r="B92" s="65" t="s">
        <v>109</v>
      </c>
      <c r="C92" s="66"/>
      <c r="D92" s="66"/>
      <c r="E92" s="66"/>
      <c r="F92" s="67"/>
      <c r="G92" s="102">
        <f>SUM(G90:G91)</f>
        <v>12532392.6</v>
      </c>
    </row>
    <row r="93" spans="2:10" x14ac:dyDescent="0.25">
      <c r="B93" s="68" t="s">
        <v>110</v>
      </c>
      <c r="C93" s="69"/>
      <c r="D93" s="69"/>
      <c r="E93" s="69"/>
      <c r="F93" s="70"/>
      <c r="G93" s="103">
        <f>G14</f>
        <v>21674800</v>
      </c>
    </row>
    <row r="94" spans="2:10" x14ac:dyDescent="0.25">
      <c r="B94" s="65" t="s">
        <v>111</v>
      </c>
      <c r="C94" s="66"/>
      <c r="D94" s="66"/>
      <c r="E94" s="66"/>
      <c r="F94" s="67"/>
      <c r="G94" s="102">
        <f>G93-G92</f>
        <v>9142407.4000000004</v>
      </c>
    </row>
    <row r="95" spans="2:10" x14ac:dyDescent="0.25">
      <c r="B95" s="71" t="s">
        <v>112</v>
      </c>
      <c r="C95" s="72"/>
      <c r="D95" s="73"/>
      <c r="E95" s="73"/>
      <c r="F95" s="73"/>
      <c r="G95" s="73"/>
    </row>
    <row r="96" spans="2:10" x14ac:dyDescent="0.25">
      <c r="B96" s="72"/>
      <c r="C96" s="72"/>
      <c r="D96" s="73"/>
      <c r="E96" s="73"/>
      <c r="F96" s="73"/>
      <c r="G96" s="73"/>
    </row>
    <row r="97" spans="2:7" x14ac:dyDescent="0.25">
      <c r="B97" s="74" t="s">
        <v>113</v>
      </c>
      <c r="C97" s="73"/>
      <c r="D97" s="73"/>
      <c r="E97" s="73"/>
      <c r="F97" s="73"/>
      <c r="G97" s="73"/>
    </row>
    <row r="98" spans="2:7" x14ac:dyDescent="0.25">
      <c r="B98" s="75" t="s">
        <v>114</v>
      </c>
      <c r="C98" s="73"/>
      <c r="D98" s="73"/>
      <c r="E98" s="73"/>
      <c r="F98" s="73"/>
      <c r="G98" s="73"/>
    </row>
    <row r="99" spans="2:7" x14ac:dyDescent="0.25">
      <c r="B99" s="75" t="s">
        <v>115</v>
      </c>
      <c r="C99" s="73"/>
      <c r="D99" s="73"/>
      <c r="E99" s="73"/>
      <c r="F99" s="73"/>
      <c r="G99" s="73"/>
    </row>
    <row r="100" spans="2:7" x14ac:dyDescent="0.25">
      <c r="B100" s="75" t="s">
        <v>116</v>
      </c>
      <c r="C100" s="73"/>
      <c r="D100" s="73"/>
      <c r="E100" s="73"/>
      <c r="F100" s="73"/>
      <c r="G100" s="73"/>
    </row>
    <row r="101" spans="2:7" x14ac:dyDescent="0.25">
      <c r="B101" s="76" t="s">
        <v>117</v>
      </c>
    </row>
    <row r="102" spans="2:7" x14ac:dyDescent="0.25">
      <c r="B102" s="76" t="s">
        <v>118</v>
      </c>
    </row>
    <row r="103" spans="2:7" x14ac:dyDescent="0.25">
      <c r="B103" s="75" t="s">
        <v>134</v>
      </c>
    </row>
    <row r="104" spans="2:7" x14ac:dyDescent="0.25">
      <c r="B104" s="75" t="s">
        <v>119</v>
      </c>
    </row>
    <row r="105" spans="2:7" x14ac:dyDescent="0.25">
      <c r="B105" s="75" t="s">
        <v>120</v>
      </c>
    </row>
    <row r="106" spans="2:7" x14ac:dyDescent="0.25">
      <c r="B106" s="75" t="s">
        <v>121</v>
      </c>
    </row>
    <row r="107" spans="2:7" ht="13.5" thickBot="1" x14ac:dyDescent="0.3"/>
    <row r="108" spans="2:7" ht="13.5" thickBot="1" x14ac:dyDescent="0.3">
      <c r="B108" s="109" t="s">
        <v>122</v>
      </c>
      <c r="C108" s="110"/>
      <c r="D108" s="111"/>
    </row>
    <row r="109" spans="2:7" x14ac:dyDescent="0.25">
      <c r="B109" s="77" t="s">
        <v>98</v>
      </c>
      <c r="C109" s="78" t="s">
        <v>123</v>
      </c>
      <c r="D109" s="79" t="s">
        <v>124</v>
      </c>
    </row>
    <row r="110" spans="2:7" x14ac:dyDescent="0.25">
      <c r="B110" s="80" t="s">
        <v>125</v>
      </c>
      <c r="C110" s="81">
        <f>+G37</f>
        <v>1625000</v>
      </c>
      <c r="D110" s="82">
        <f>(C110/C116)</f>
        <v>0.1296639877049495</v>
      </c>
    </row>
    <row r="111" spans="2:7" x14ac:dyDescent="0.25">
      <c r="B111" s="80" t="s">
        <v>126</v>
      </c>
      <c r="C111" s="81">
        <f>+G43</f>
        <v>90000</v>
      </c>
      <c r="D111" s="82">
        <f>+C111/C116</f>
        <v>7.181390088274126E-3</v>
      </c>
    </row>
    <row r="112" spans="2:7" x14ac:dyDescent="0.25">
      <c r="B112" s="80" t="s">
        <v>127</v>
      </c>
      <c r="C112" s="81">
        <f>+G54</f>
        <v>395000</v>
      </c>
      <c r="D112" s="82">
        <f>(C112/C116)</f>
        <v>3.1518323165203109E-2</v>
      </c>
    </row>
    <row r="113" spans="2:5" x14ac:dyDescent="0.25">
      <c r="B113" s="80" t="s">
        <v>72</v>
      </c>
      <c r="C113" s="81">
        <f>+G79</f>
        <v>4402732</v>
      </c>
      <c r="D113" s="82">
        <f>(C113/C116)</f>
        <v>0.35130817717919244</v>
      </c>
    </row>
    <row r="114" spans="2:5" x14ac:dyDescent="0.25">
      <c r="B114" s="80" t="s">
        <v>128</v>
      </c>
      <c r="C114" s="83">
        <f>+G88</f>
        <v>5422880</v>
      </c>
      <c r="D114" s="82">
        <f>(C114/C116)</f>
        <v>0.43270907424333327</v>
      </c>
    </row>
    <row r="115" spans="2:5" x14ac:dyDescent="0.25">
      <c r="B115" s="80" t="s">
        <v>129</v>
      </c>
      <c r="C115" s="83">
        <f>+G91</f>
        <v>596780.6</v>
      </c>
      <c r="D115" s="82">
        <f>(C115/C116)</f>
        <v>4.7619047619047616E-2</v>
      </c>
    </row>
    <row r="116" spans="2:5" ht="13.5" thickBot="1" x14ac:dyDescent="0.3">
      <c r="B116" s="84" t="s">
        <v>130</v>
      </c>
      <c r="C116" s="85">
        <f>SUM(C110:C115)</f>
        <v>12532392.6</v>
      </c>
      <c r="D116" s="86">
        <f>SUM(D110:D115)</f>
        <v>1</v>
      </c>
    </row>
    <row r="117" spans="2:5" ht="13.5" thickBot="1" x14ac:dyDescent="0.3"/>
    <row r="118" spans="2:5" ht="13.5" thickBot="1" x14ac:dyDescent="0.3">
      <c r="B118" s="112" t="s">
        <v>131</v>
      </c>
      <c r="C118" s="113"/>
      <c r="D118" s="113"/>
      <c r="E118" s="114"/>
    </row>
    <row r="119" spans="2:5" x14ac:dyDescent="0.25">
      <c r="B119" s="87" t="s">
        <v>132</v>
      </c>
      <c r="C119" s="88">
        <v>2400</v>
      </c>
      <c r="D119" s="88">
        <v>2800</v>
      </c>
      <c r="E119" s="89">
        <v>3200</v>
      </c>
    </row>
    <row r="120" spans="2:5" ht="13.5" thickBot="1" x14ac:dyDescent="0.3">
      <c r="B120" s="90" t="s">
        <v>133</v>
      </c>
      <c r="C120" s="91">
        <f>(G92/C119)</f>
        <v>5221.83025</v>
      </c>
      <c r="D120" s="91">
        <f>(G92/D119)</f>
        <v>4475.8544999999995</v>
      </c>
      <c r="E120" s="92">
        <f>(G92/E119)</f>
        <v>3916.3726874999998</v>
      </c>
    </row>
  </sheetData>
  <mergeCells count="10">
    <mergeCell ref="E11:F11"/>
    <mergeCell ref="B19:G19"/>
    <mergeCell ref="B108:D108"/>
    <mergeCell ref="B118:E118"/>
    <mergeCell ref="E12:F12"/>
    <mergeCell ref="E13:F13"/>
    <mergeCell ref="E14:F14"/>
    <mergeCell ref="E15:F15"/>
    <mergeCell ref="E16:F16"/>
    <mergeCell ref="E17:F17"/>
  </mergeCells>
  <pageMargins left="0.70866141732283472" right="0.70866141732283472" top="0.74803149606299213" bottom="0.74803149606299213" header="0.31496062992125984" footer="0.31496062992125984"/>
  <pageSetup paperSize="14" scale="76" fitToHeight="2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Perez Reyes Nora del Carmen</dc:creator>
  <cp:lastModifiedBy>Perez Reyes Nora del Carmen</cp:lastModifiedBy>
  <cp:lastPrinted>2022-06-20T17:30:21Z</cp:lastPrinted>
  <dcterms:created xsi:type="dcterms:W3CDTF">2021-04-07T14:04:55Z</dcterms:created>
  <dcterms:modified xsi:type="dcterms:W3CDTF">2022-06-22T15:05:16Z</dcterms:modified>
</cp:coreProperties>
</file>