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"/>
    </mc:Choice>
  </mc:AlternateContent>
  <bookViews>
    <workbookView xWindow="0" yWindow="0" windowWidth="28545" windowHeight="12300" tabRatio="779"/>
  </bookViews>
  <sheets>
    <sheet name="ZAPALLO ITALIANO" sheetId="11" r:id="rId1"/>
  </sheets>
  <definedNames>
    <definedName name="_xlnm.Print_Area" localSheetId="0">'ZAPALLO ITALIANO'!$A$1:$G$116</definedName>
  </definedNames>
  <calcPr calcId="152511"/>
</workbook>
</file>

<file path=xl/calcChain.xml><?xml version="1.0" encoding="utf-8"?>
<calcChain xmlns="http://schemas.openxmlformats.org/spreadsheetml/2006/main">
  <c r="G77" i="11" l="1"/>
  <c r="G76" i="11"/>
  <c r="G74" i="11"/>
  <c r="F70" i="11"/>
  <c r="G70" i="11"/>
  <c r="G69" i="11"/>
  <c r="G67" i="11"/>
  <c r="G66" i="11"/>
  <c r="F65" i="11"/>
  <c r="G65" i="11"/>
  <c r="G64" i="11"/>
  <c r="G63" i="11"/>
  <c r="G62" i="11"/>
  <c r="G61" i="11"/>
  <c r="G60" i="11"/>
  <c r="G59" i="11"/>
  <c r="G58" i="11"/>
  <c r="G56" i="11"/>
  <c r="G50" i="11"/>
  <c r="G48" i="11"/>
  <c r="G47" i="11"/>
  <c r="G46" i="11"/>
  <c r="G51" i="11" s="1"/>
  <c r="C107" i="11" s="1"/>
  <c r="G45" i="11"/>
  <c r="G44" i="11"/>
  <c r="G84" i="11"/>
  <c r="G83" i="11"/>
  <c r="G82" i="11"/>
  <c r="G85" i="11" s="1"/>
  <c r="C109" i="11" s="1"/>
  <c r="G49" i="11"/>
  <c r="G39" i="11"/>
  <c r="G38" i="11"/>
  <c r="G40" i="11" s="1"/>
  <c r="C106" i="11" s="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1" i="11"/>
  <c r="G90" i="11" s="1"/>
  <c r="G78" i="11" l="1"/>
  <c r="C108" i="11" s="1"/>
  <c r="G34" i="11"/>
  <c r="C105" i="11" s="1"/>
  <c r="G87" i="11" l="1"/>
  <c r="G88" i="11" s="1"/>
  <c r="C110" i="11" s="1"/>
  <c r="G89" i="11" l="1"/>
  <c r="D115" i="11" s="1"/>
  <c r="C111" i="11"/>
  <c r="D106" i="11" l="1"/>
  <c r="D105" i="11"/>
  <c r="D108" i="11"/>
  <c r="D107" i="11"/>
  <c r="D109" i="11"/>
  <c r="C115" i="11"/>
  <c r="E115" i="11"/>
  <c r="G91" i="11"/>
  <c r="D110" i="11"/>
  <c r="D111" i="11" l="1"/>
</calcChain>
</file>

<file path=xl/sharedStrings.xml><?xml version="1.0" encoding="utf-8"?>
<sst xmlns="http://schemas.openxmlformats.org/spreadsheetml/2006/main" count="233" uniqueCount="145">
  <si>
    <t>Medio</t>
  </si>
  <si>
    <t>INGRESO ESPERADO, con IVA ($)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</si>
  <si>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</si>
  <si>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</si>
  <si>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</si>
  <si>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</si>
  <si>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</si>
  <si>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</si>
  <si>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</si>
  <si>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</si>
  <si>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</si>
  <si>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</si>
  <si>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</si>
  <si>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</si>
  <si>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</si>
  <si>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INSUMOS</t>
  </si>
  <si>
    <t>Insumos</t>
  </si>
  <si>
    <t>Subtotal Insumos</t>
  </si>
  <si>
    <t>OTROS</t>
  </si>
  <si>
    <t>Item</t>
  </si>
  <si>
    <t>Subtotal Otros</t>
  </si>
  <si>
    <t>Más Imprevistos (5%)</t>
  </si>
  <si>
    <t xml:space="preserve">Cantidad </t>
  </si>
  <si>
    <t>Cantidad</t>
  </si>
  <si>
    <t>Julio - Agosto</t>
  </si>
  <si>
    <t>Septiembre - Octubre</t>
  </si>
  <si>
    <t>ÁREA</t>
  </si>
  <si>
    <t>REGIÓN</t>
  </si>
  <si>
    <t>NIVEL TECNOLOGICO</t>
  </si>
  <si>
    <t>VARIEDAD</t>
  </si>
  <si>
    <t>MAQUINARIA</t>
  </si>
  <si>
    <t>JM</t>
  </si>
  <si>
    <t>Subtotal Costo Maquinaria</t>
  </si>
  <si>
    <t>Septiembre</t>
  </si>
  <si>
    <t>Julio</t>
  </si>
  <si>
    <t>Noviembre</t>
  </si>
  <si>
    <t>Octubre</t>
  </si>
  <si>
    <t>JORNADAS ANIMAL</t>
  </si>
  <si>
    <t>JA</t>
  </si>
  <si>
    <t>Subtotal Jornadas Animal</t>
  </si>
  <si>
    <t>Diciembre</t>
  </si>
  <si>
    <t>lt</t>
  </si>
  <si>
    <t>kg</t>
  </si>
  <si>
    <t>Octubre - Diciembre</t>
  </si>
  <si>
    <t>c/u</t>
  </si>
  <si>
    <t>Flete</t>
  </si>
  <si>
    <t>Limpia manual y sellado</t>
  </si>
  <si>
    <t>RUBRO o CULTIVO</t>
  </si>
  <si>
    <t>Arauco</t>
  </si>
  <si>
    <t xml:space="preserve">Transplante </t>
  </si>
  <si>
    <t xml:space="preserve">Riego post trasplante </t>
  </si>
  <si>
    <t>Fertilizar en surco</t>
  </si>
  <si>
    <t xml:space="preserve">Riego </t>
  </si>
  <si>
    <t>Pasar cultivadora y mover surco</t>
  </si>
  <si>
    <t>Cajas plataneras</t>
  </si>
  <si>
    <t>Aplicación de insecticida</t>
  </si>
  <si>
    <t>Aplicación de bioestimulante</t>
  </si>
  <si>
    <t>Colocar plástico mulch y fertilizar</t>
  </si>
  <si>
    <t>FUNGICIDAS</t>
  </si>
  <si>
    <t>Riego</t>
  </si>
  <si>
    <t>Cosecha corte, acarreo y carga</t>
  </si>
  <si>
    <t>Otros gastos de venta</t>
  </si>
  <si>
    <t>global</t>
  </si>
  <si>
    <t>Heladas, lluvia excesiva o extemporánea, sequía</t>
  </si>
  <si>
    <t>Colocación de polietileno</t>
  </si>
  <si>
    <t>Aplicación de fungicida</t>
  </si>
  <si>
    <t>Aplicación de bioestimulante (2)</t>
  </si>
  <si>
    <t xml:space="preserve">Octubre - Diciembre </t>
  </si>
  <si>
    <t>Surqueadura</t>
  </si>
  <si>
    <t>TOTAL COSTOS DIRECTOS ($)</t>
  </si>
  <si>
    <t>TOTAL COSTOS ($)</t>
  </si>
  <si>
    <t>INGRESOS ESPERADOS ($)</t>
  </si>
  <si>
    <t>RESULTADO ECONOMICO ($)</t>
  </si>
  <si>
    <t xml:space="preserve">COSTOS DIRECTOS DE PRODUCCION POR HECTAREA </t>
  </si>
  <si>
    <t>2. El costo de la mano de obra incluye impuestos e imposiciones.</t>
  </si>
  <si>
    <t>Mercado mayorista</t>
  </si>
  <si>
    <t>PRECIO ESPERADO ($/unid.)</t>
  </si>
  <si>
    <t>1. El precio de los insumos y productos se expresan con IVA.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</si>
  <si>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</si>
  <si>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</si>
  <si>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</si>
  <si>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considera al producto colocado en el mercado mayorista.</t>
  </si>
  <si>
    <t>Lib. B. O'Higgins</t>
  </si>
  <si>
    <t>FECHA ESTIMADA DEL PRECIO DE VENTA</t>
  </si>
  <si>
    <t>DESTINO DE LA PRODUCCION</t>
  </si>
  <si>
    <t>Epoca (mes)</t>
  </si>
  <si>
    <t>7. Producción a un 85% considernado perdidas de un 15%.</t>
  </si>
  <si>
    <t>Urea</t>
  </si>
  <si>
    <t>Aradura</t>
  </si>
  <si>
    <t>Mayo - Junio</t>
  </si>
  <si>
    <t>Aplicación de fertilizante</t>
  </si>
  <si>
    <t>Melgadura, preparación de mesas</t>
  </si>
  <si>
    <t>Acequiadura</t>
  </si>
  <si>
    <t>Aporca</t>
  </si>
  <si>
    <t xml:space="preserve"> </t>
  </si>
  <si>
    <t>INSECTICIDAS</t>
  </si>
  <si>
    <t>Previcur Energy</t>
  </si>
  <si>
    <t>Junio-Septiembre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</si>
  <si>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</si>
  <si>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</si>
  <si>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</si>
  <si>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</si>
  <si>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</si>
  <si>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</si>
  <si>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</si>
  <si>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</si>
  <si>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</si>
  <si>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(unidades/Ha)</t>
  </si>
  <si>
    <t xml:space="preserve">Costo unitario ($/unidad) </t>
  </si>
  <si>
    <r>
      <t xml:space="preserve">Fuente: </t>
    </r>
    <r>
      <rPr>
        <sz val="8"/>
        <rFont val="Arial Narrow"/>
        <family val="2"/>
      </rPr>
      <t xml:space="preserve">INDAP 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</si>
  <si>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</si>
  <si>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PLANTAS</t>
  </si>
  <si>
    <t>Planta</t>
  </si>
  <si>
    <t>Unidades</t>
  </si>
  <si>
    <t>Mayo</t>
  </si>
  <si>
    <t>FERTLIZANTES</t>
  </si>
  <si>
    <t>Superfosfato triple</t>
  </si>
  <si>
    <t>Mayo-Junio</t>
  </si>
  <si>
    <t>Muriato de potasio</t>
  </si>
  <si>
    <t>Salitre potásico</t>
  </si>
  <si>
    <t>Octubre-Noviembre</t>
  </si>
  <si>
    <t>Kendal</t>
  </si>
  <si>
    <t>Septiembre-Octubre</t>
  </si>
  <si>
    <t>Fosfimax</t>
  </si>
  <si>
    <t>Kelpac</t>
  </si>
  <si>
    <t>Terrasorb foliar</t>
  </si>
  <si>
    <t>Frutaliv</t>
  </si>
  <si>
    <t>Septiembre-Noviembre</t>
  </si>
  <si>
    <t>Hyvron</t>
  </si>
  <si>
    <t>Manzate 200 (mancozeb)</t>
  </si>
  <si>
    <t>Karate Zeon</t>
  </si>
  <si>
    <t>0.5</t>
  </si>
  <si>
    <t>Octubre-Diciembre</t>
  </si>
  <si>
    <t>Gladiador 450 WP</t>
  </si>
  <si>
    <t>grs</t>
  </si>
  <si>
    <t>Pirimicarb</t>
  </si>
  <si>
    <t>Polietileno para mulch</t>
  </si>
  <si>
    <t>mt</t>
  </si>
  <si>
    <t>Polietileno para túneles</t>
  </si>
  <si>
    <t>ZAPALLO ITALIANO</t>
  </si>
  <si>
    <t>RENDIMIENTO (Unidad/ha)</t>
  </si>
  <si>
    <t>Rastraje</t>
  </si>
  <si>
    <t>ESCENARIOS COSTO UNITARIO  ($/)</t>
  </si>
  <si>
    <t>Junio</t>
  </si>
  <si>
    <t>Rengo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</si>
</sst>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_-;\-* #,##0_-;_-* &quot;-&quot;??_-;_-@_-"/>
    <numFmt numFmtId="169" formatCode="_ * #,##0.0_ ;_ * \-#,##0.0_ ;_ * &quot;-&quot;??_ ;_ @_ "/>
    <numFmt numFmtId="170" formatCode="#,##0_ ;\-#,##0\ "/>
    <numFmt numFmtId="171" formatCode="[$-C0A]d\-mmm;@"/>
    <numFmt numFmtId="172" formatCode="&quot; &quot;* #,##0&quot; &quot;;&quot; &quot;* &quot;-&quot;#,##0&quot; &quot;;&quot; &quot;* &quot;- 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8"/>
      <color theme="0"/>
      <name val="Arial Narrow"/>
      <family val="2"/>
    </font>
    <font>
      <b/>
      <i/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D9B9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6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/>
  </cellStyleXfs>
  <cellXfs count="111">
    <xf numFmtId="0" fontId="0" fillId="0" borderId="0" xfId="0"/>
    <xf numFmtId="166" fontId="0" fillId="0" borderId="0" xfId="0" applyNumberFormat="1"/>
    <xf numFmtId="0" fontId="11" fillId="3" borderId="23" xfId="0" applyFont="1" applyFill="1" applyBorder="1" applyAlignment="1">
      <alignment horizontal="right" vertical="center" wrapText="1"/>
    </xf>
    <xf numFmtId="0" fontId="11" fillId="0" borderId="0" xfId="0" applyFont="1"/>
    <xf numFmtId="3" fontId="11" fillId="0" borderId="2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vertical="center" wrapText="1"/>
    </xf>
    <xf numFmtId="0" fontId="11" fillId="3" borderId="23" xfId="0" applyFont="1" applyFill="1" applyBorder="1" applyAlignment="1">
      <alignment horizontal="right" vertical="center"/>
    </xf>
    <xf numFmtId="17" fontId="11" fillId="0" borderId="23" xfId="0" applyNumberFormat="1" applyFont="1" applyBorder="1" applyAlignment="1">
      <alignment horizontal="right" vertical="center"/>
    </xf>
    <xf numFmtId="170" fontId="11" fillId="0" borderId="23" xfId="0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horizontal="right" vertical="center" wrapText="1"/>
    </xf>
    <xf numFmtId="171" fontId="11" fillId="0" borderId="23" xfId="0" applyNumberFormat="1" applyFont="1" applyBorder="1" applyAlignment="1">
      <alignment horizontal="right" vertical="center"/>
    </xf>
    <xf numFmtId="17" fontId="11" fillId="3" borderId="23" xfId="1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14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justify" wrapText="1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0" fillId="4" borderId="23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 wrapText="1"/>
    </xf>
    <xf numFmtId="3" fontId="10" fillId="5" borderId="24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0" fontId="11" fillId="0" borderId="1" xfId="7" applyNumberFormat="1" applyFont="1" applyFill="1" applyBorder="1" applyAlignment="1">
      <alignment horizontal="center" vertical="center"/>
    </xf>
    <xf numFmtId="170" fontId="11" fillId="0" borderId="1" xfId="7" applyNumberFormat="1" applyFont="1" applyBorder="1" applyAlignment="1">
      <alignment horizontal="center" vertical="center"/>
    </xf>
    <xf numFmtId="0" fontId="3" fillId="0" borderId="3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0" fontId="11" fillId="0" borderId="3" xfId="7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8" fontId="11" fillId="0" borderId="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0" fontId="11" fillId="0" borderId="3" xfId="7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43" fontId="3" fillId="0" borderId="3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170" fontId="3" fillId="0" borderId="3" xfId="7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68" fontId="11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vertical="center"/>
    </xf>
    <xf numFmtId="0" fontId="13" fillId="4" borderId="26" xfId="0" applyFont="1" applyFill="1" applyBorder="1" applyAlignment="1">
      <alignment horizontal="center" vertical="center"/>
    </xf>
    <xf numFmtId="168" fontId="13" fillId="4" borderId="26" xfId="1" applyNumberFormat="1" applyFont="1" applyFill="1" applyBorder="1" applyAlignment="1">
      <alignment vertical="center"/>
    </xf>
    <xf numFmtId="3" fontId="13" fillId="4" borderId="27" xfId="1" applyNumberFormat="1" applyFont="1" applyFill="1" applyBorder="1" applyAlignment="1">
      <alignment horizontal="right" vertical="center"/>
    </xf>
    <xf numFmtId="0" fontId="10" fillId="5" borderId="25" xfId="0" applyFont="1" applyFill="1" applyBorder="1" applyAlignment="1">
      <alignment vertical="center"/>
    </xf>
    <xf numFmtId="0" fontId="13" fillId="5" borderId="26" xfId="0" applyFont="1" applyFill="1" applyBorder="1" applyAlignment="1">
      <alignment horizontal="center" vertical="center"/>
    </xf>
    <xf numFmtId="168" fontId="13" fillId="5" borderId="26" xfId="1" applyNumberFormat="1" applyFont="1" applyFill="1" applyBorder="1" applyAlignment="1">
      <alignment vertical="center"/>
    </xf>
    <xf numFmtId="3" fontId="13" fillId="5" borderId="27" xfId="1" applyNumberFormat="1" applyFont="1" applyFill="1" applyBorder="1" applyAlignment="1">
      <alignment horizontal="right" vertic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6" fillId="6" borderId="5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left" vertical="center"/>
    </xf>
    <xf numFmtId="3" fontId="6" fillId="2" borderId="9" xfId="0" applyNumberFormat="1" applyFont="1" applyFill="1" applyBorder="1" applyAlignment="1">
      <alignment horizontal="right" vertical="center"/>
    </xf>
    <xf numFmtId="9" fontId="7" fillId="2" borderId="10" xfId="0" applyNumberFormat="1" applyFont="1" applyFill="1" applyBorder="1" applyAlignment="1">
      <alignment horizontal="right"/>
    </xf>
    <xf numFmtId="172" fontId="6" fillId="2" borderId="9" xfId="0" applyNumberFormat="1" applyFont="1" applyFill="1" applyBorder="1" applyAlignment="1">
      <alignment horizontal="right" vertical="center"/>
    </xf>
    <xf numFmtId="49" fontId="6" fillId="6" borderId="11" xfId="0" applyNumberFormat="1" applyFont="1" applyFill="1" applyBorder="1" applyAlignment="1">
      <alignment horizontal="left" vertical="center"/>
    </xf>
    <xf numFmtId="172" fontId="6" fillId="6" borderId="12" xfId="0" applyNumberFormat="1" applyFont="1" applyFill="1" applyBorder="1" applyAlignment="1">
      <alignment horizontal="right" vertical="center"/>
    </xf>
    <xf numFmtId="9" fontId="6" fillId="6" borderId="13" xfId="0" applyNumberFormat="1" applyFont="1" applyFill="1" applyBorder="1" applyAlignment="1">
      <alignment horizontal="right" vertical="center"/>
    </xf>
    <xf numFmtId="49" fontId="6" fillId="6" borderId="14" xfId="0" applyNumberFormat="1" applyFont="1" applyFill="1" applyBorder="1" applyAlignment="1">
      <alignment vertical="center"/>
    </xf>
    <xf numFmtId="49" fontId="6" fillId="6" borderId="11" xfId="0" applyNumberFormat="1" applyFont="1" applyFill="1" applyBorder="1" applyAlignment="1">
      <alignment vertical="center"/>
    </xf>
    <xf numFmtId="172" fontId="6" fillId="6" borderId="12" xfId="0" applyNumberFormat="1" applyFont="1" applyFill="1" applyBorder="1" applyAlignment="1">
      <alignment vertical="center"/>
    </xf>
    <xf numFmtId="172" fontId="6" fillId="6" borderId="13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3" fillId="3" borderId="23" xfId="0" applyFont="1" applyFill="1" applyBorder="1"/>
    <xf numFmtId="0" fontId="3" fillId="3" borderId="23" xfId="0" applyFont="1" applyFill="1" applyBorder="1" applyAlignment="1" applyProtection="1">
      <alignment horizontal="center"/>
    </xf>
    <xf numFmtId="3" fontId="3" fillId="3" borderId="23" xfId="0" applyNumberFormat="1" applyFont="1" applyFill="1" applyBorder="1" applyAlignment="1" applyProtection="1">
      <alignment horizontal="center"/>
    </xf>
    <xf numFmtId="0" fontId="3" fillId="3" borderId="23" xfId="0" applyFont="1" applyFill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4" fillId="3" borderId="23" xfId="0" applyFont="1" applyFill="1" applyBorder="1"/>
    <xf numFmtId="0" fontId="2" fillId="3" borderId="23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/>
    </xf>
    <xf numFmtId="0" fontId="3" fillId="3" borderId="23" xfId="0" applyFont="1" applyFill="1" applyBorder="1" applyAlignment="1"/>
    <xf numFmtId="0" fontId="4" fillId="3" borderId="23" xfId="0" applyFont="1" applyFill="1" applyBorder="1" applyAlignment="1"/>
    <xf numFmtId="0" fontId="3" fillId="0" borderId="23" xfId="0" applyFont="1" applyFill="1" applyBorder="1"/>
    <xf numFmtId="0" fontId="3" fillId="0" borderId="23" xfId="0" applyFont="1" applyFill="1" applyBorder="1" applyAlignment="1" applyProtection="1">
      <alignment horizontal="center"/>
    </xf>
    <xf numFmtId="3" fontId="3" fillId="0" borderId="23" xfId="0" applyNumberFormat="1" applyFont="1" applyFill="1" applyBorder="1" applyAlignment="1" applyProtection="1">
      <alignment horizontal="center"/>
    </xf>
    <xf numFmtId="3" fontId="3" fillId="0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wrapText="1"/>
    </xf>
    <xf numFmtId="3" fontId="2" fillId="3" borderId="23" xfId="0" applyNumberFormat="1" applyFont="1" applyFill="1" applyBorder="1" applyAlignment="1">
      <alignment horizontal="center" wrapText="1"/>
    </xf>
    <xf numFmtId="0" fontId="6" fillId="0" borderId="23" xfId="0" applyFont="1" applyFill="1" applyBorder="1"/>
    <xf numFmtId="3" fontId="3" fillId="3" borderId="23" xfId="15" applyNumberFormat="1" applyFont="1" applyFill="1" applyBorder="1" applyAlignment="1">
      <alignment horizontal="center"/>
    </xf>
    <xf numFmtId="164" fontId="6" fillId="6" borderId="15" xfId="2" applyFont="1" applyFill="1" applyBorder="1" applyAlignment="1">
      <alignment vertical="center"/>
    </xf>
    <xf numFmtId="164" fontId="6" fillId="6" borderId="16" xfId="2" applyFont="1" applyFill="1" applyBorder="1" applyAlignment="1">
      <alignment vertical="center"/>
    </xf>
    <xf numFmtId="0" fontId="10" fillId="8" borderId="23" xfId="0" applyFont="1" applyFill="1" applyBorder="1" applyAlignment="1">
      <alignment vertical="center" wrapText="1"/>
    </xf>
    <xf numFmtId="49" fontId="10" fillId="7" borderId="17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0" fillId="7" borderId="20" xfId="0" applyNumberFormat="1" applyFont="1" applyFill="1" applyBorder="1" applyAlignment="1">
      <alignment horizontal="center" vertical="center"/>
    </xf>
    <xf numFmtId="49" fontId="10" fillId="7" borderId="21" xfId="0" applyNumberFormat="1" applyFont="1" applyFill="1" applyBorder="1" applyAlignment="1">
      <alignment horizontal="center" vertical="center"/>
    </xf>
    <xf numFmtId="49" fontId="10" fillId="7" borderId="22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/>
    </xf>
  </cellXfs>
  <cellStyles count="16">
    <cellStyle name="Millares" xfId="1" builtinId="3"/>
    <cellStyle name="Millares [0]" xfId="2" builtinId="6"/>
    <cellStyle name="Millares 2" xfId="3"/>
    <cellStyle name="Millares 3" xfId="4"/>
    <cellStyle name="Millares 6" xfId="5"/>
    <cellStyle name="Millares 6 2" xfId="6"/>
    <cellStyle name="Moneda" xfId="7" builtinId="4"/>
    <cellStyle name="Moneda 2" xfId="8"/>
    <cellStyle name="Normal" xfId="0" builtinId="0"/>
    <cellStyle name="Normal 2" xfId="9"/>
    <cellStyle name="Normal 2 3" xfId="10"/>
    <cellStyle name="Normal 4" xfId="11"/>
    <cellStyle name="Normal 4 2" xfId="12"/>
    <cellStyle name="Normal 6" xfId="13"/>
    <cellStyle name="Porcentaje 2" xfId="14"/>
    <cellStyle name="TableStyleLight1" xfId="15"/>
  </cellStyles>
  <dxfs count="0"/>
  <tableStyles count="0" defaultTableStyle="TableStyleMedium2" defaultPivotStyle="PivotStyleLight16"/>
  <colors>
    <mruColors>
      <color rgb="FF4D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6</xdr:col>
      <xdr:colOff>1400174</xdr:colOff>
      <xdr:row>6</xdr:row>
      <xdr:rowOff>180975</xdr:rowOff>
    </xdr:to>
    <xdr:pic>
      <xdr:nvPicPr>
        <xdr:cNvPr id="102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7334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J115"/>
  <sheetViews>
    <sheetView showGridLines="0" tabSelected="1" zoomScale="142" zoomScaleNormal="142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85546875" customWidth="1"/>
    <col min="4" max="4" width="10.140625" customWidth="1"/>
    <col min="5" max="5" width="18.28515625" customWidth="1"/>
    <col min="6" max="6" width="10.5703125" customWidth="1"/>
    <col min="7" max="7" width="21.140625" customWidth="1"/>
  </cols>
  <sheetData>
    <row r="8" spans="2:7" ht="15" customHeight="1" x14ac:dyDescent="0.25">
      <c r="B8" s="98" t="s">
        <v>47</v>
      </c>
      <c r="C8" s="2" t="s">
        <v>139</v>
      </c>
      <c r="D8" s="3"/>
      <c r="E8" s="108" t="s">
        <v>140</v>
      </c>
      <c r="F8" s="108"/>
      <c r="G8" s="4">
        <v>140000</v>
      </c>
    </row>
    <row r="9" spans="2:7" x14ac:dyDescent="0.25">
      <c r="B9" s="5" t="s">
        <v>29</v>
      </c>
      <c r="C9" s="6" t="s">
        <v>48</v>
      </c>
      <c r="D9" s="3"/>
      <c r="E9" s="109" t="s">
        <v>83</v>
      </c>
      <c r="F9" s="109"/>
      <c r="G9" s="7" t="s">
        <v>43</v>
      </c>
    </row>
    <row r="10" spans="2:7" x14ac:dyDescent="0.25">
      <c r="B10" s="5" t="s">
        <v>28</v>
      </c>
      <c r="C10" s="6" t="s">
        <v>0</v>
      </c>
      <c r="D10" s="3"/>
      <c r="E10" s="109" t="s">
        <v>76</v>
      </c>
      <c r="F10" s="109"/>
      <c r="G10" s="8">
        <v>90</v>
      </c>
    </row>
    <row r="11" spans="2:7" x14ac:dyDescent="0.25">
      <c r="B11" s="5" t="s">
        <v>27</v>
      </c>
      <c r="C11" s="6" t="s">
        <v>82</v>
      </c>
      <c r="D11" s="3"/>
      <c r="E11" s="109" t="s">
        <v>1</v>
      </c>
      <c r="F11" s="109"/>
      <c r="G11" s="8">
        <f>G8*G10</f>
        <v>12600000</v>
      </c>
    </row>
    <row r="12" spans="2:7" x14ac:dyDescent="0.25">
      <c r="B12" s="5" t="s">
        <v>26</v>
      </c>
      <c r="C12" s="6" t="s">
        <v>144</v>
      </c>
      <c r="D12" s="3"/>
      <c r="E12" s="109" t="s">
        <v>84</v>
      </c>
      <c r="F12" s="109"/>
      <c r="G12" s="9" t="s">
        <v>75</v>
      </c>
    </row>
    <row r="13" spans="2:7" x14ac:dyDescent="0.25">
      <c r="B13" s="5" t="s">
        <v>2</v>
      </c>
      <c r="C13" s="6" t="s">
        <v>3</v>
      </c>
      <c r="D13" s="3"/>
      <c r="E13" s="109" t="s">
        <v>4</v>
      </c>
      <c r="F13" s="109"/>
      <c r="G13" s="10" t="s">
        <v>43</v>
      </c>
    </row>
    <row r="14" spans="2:7" ht="25.5" x14ac:dyDescent="0.25">
      <c r="B14" s="5" t="s">
        <v>5</v>
      </c>
      <c r="C14" s="11" t="s">
        <v>143</v>
      </c>
      <c r="D14" s="3"/>
      <c r="E14" s="110" t="s">
        <v>6</v>
      </c>
      <c r="F14" s="110"/>
      <c r="G14" s="9" t="s">
        <v>63</v>
      </c>
    </row>
    <row r="15" spans="2:7" x14ac:dyDescent="0.25">
      <c r="B15" s="12"/>
      <c r="C15" s="13"/>
      <c r="D15" s="3"/>
      <c r="E15" s="14"/>
      <c r="F15" s="14"/>
      <c r="G15" s="15"/>
    </row>
    <row r="16" spans="2:7" ht="24" customHeight="1" x14ac:dyDescent="0.25">
      <c r="B16" s="105" t="s">
        <v>73</v>
      </c>
      <c r="C16" s="106"/>
      <c r="D16" s="106"/>
      <c r="E16" s="106"/>
      <c r="F16" s="106"/>
      <c r="G16" s="107"/>
    </row>
    <row r="17" spans="2:10" x14ac:dyDescent="0.25">
      <c r="B17" s="3"/>
      <c r="C17" s="16"/>
      <c r="D17" s="16"/>
      <c r="E17" s="17"/>
      <c r="F17" s="18"/>
      <c r="G17" s="3"/>
    </row>
    <row r="18" spans="2:10" x14ac:dyDescent="0.25">
      <c r="B18" s="19" t="s">
        <v>7</v>
      </c>
      <c r="C18" s="20"/>
      <c r="D18" s="20"/>
      <c r="E18" s="20"/>
      <c r="F18" s="20"/>
      <c r="G18" s="20"/>
    </row>
    <row r="19" spans="2:10" ht="25.5" x14ac:dyDescent="0.25">
      <c r="B19" s="21" t="s">
        <v>8</v>
      </c>
      <c r="C19" s="22" t="s">
        <v>9</v>
      </c>
      <c r="D19" s="22" t="s">
        <v>10</v>
      </c>
      <c r="E19" s="22" t="s">
        <v>85</v>
      </c>
      <c r="F19" s="23" t="s">
        <v>11</v>
      </c>
      <c r="G19" s="23" t="s">
        <v>12</v>
      </c>
      <c r="J19" s="1"/>
    </row>
    <row r="20" spans="2:10" x14ac:dyDescent="0.25">
      <c r="B20" s="24" t="s">
        <v>49</v>
      </c>
      <c r="C20" s="25" t="s">
        <v>13</v>
      </c>
      <c r="D20" s="25">
        <v>10</v>
      </c>
      <c r="E20" s="26" t="s">
        <v>34</v>
      </c>
      <c r="F20" s="27">
        <v>30000</v>
      </c>
      <c r="G20" s="28">
        <f>D20*F20</f>
        <v>300000</v>
      </c>
    </row>
    <row r="21" spans="2:10" x14ac:dyDescent="0.25">
      <c r="B21" s="29" t="s">
        <v>64</v>
      </c>
      <c r="C21" s="30" t="s">
        <v>13</v>
      </c>
      <c r="D21" s="25">
        <v>4</v>
      </c>
      <c r="E21" s="26" t="s">
        <v>24</v>
      </c>
      <c r="F21" s="27">
        <v>30000</v>
      </c>
      <c r="G21" s="28">
        <f>F21*D21</f>
        <v>120000</v>
      </c>
    </row>
    <row r="22" spans="2:10" x14ac:dyDescent="0.25">
      <c r="B22" s="29" t="s">
        <v>50</v>
      </c>
      <c r="C22" s="30" t="s">
        <v>13</v>
      </c>
      <c r="D22" s="25">
        <v>1</v>
      </c>
      <c r="E22" s="26" t="s">
        <v>33</v>
      </c>
      <c r="F22" s="27">
        <v>30000</v>
      </c>
      <c r="G22" s="28">
        <f t="shared" ref="G22:G32" si="0">F22*D22</f>
        <v>30000</v>
      </c>
    </row>
    <row r="23" spans="2:10" x14ac:dyDescent="0.25">
      <c r="B23" s="29" t="s">
        <v>65</v>
      </c>
      <c r="C23" s="30" t="s">
        <v>13</v>
      </c>
      <c r="D23" s="25">
        <v>3</v>
      </c>
      <c r="E23" s="26" t="s">
        <v>25</v>
      </c>
      <c r="F23" s="27">
        <v>30000</v>
      </c>
      <c r="G23" s="28">
        <f t="shared" si="0"/>
        <v>90000</v>
      </c>
    </row>
    <row r="24" spans="2:10" x14ac:dyDescent="0.25">
      <c r="B24" s="29" t="s">
        <v>46</v>
      </c>
      <c r="C24" s="30" t="s">
        <v>13</v>
      </c>
      <c r="D24" s="25">
        <v>3</v>
      </c>
      <c r="E24" s="26" t="s">
        <v>25</v>
      </c>
      <c r="F24" s="27">
        <v>30000</v>
      </c>
      <c r="G24" s="28">
        <f t="shared" si="0"/>
        <v>90000</v>
      </c>
    </row>
    <row r="25" spans="2:10" x14ac:dyDescent="0.25">
      <c r="B25" s="29" t="s">
        <v>59</v>
      </c>
      <c r="C25" s="30" t="s">
        <v>13</v>
      </c>
      <c r="D25" s="25">
        <v>2</v>
      </c>
      <c r="E25" s="26" t="s">
        <v>36</v>
      </c>
      <c r="F25" s="27">
        <v>30000</v>
      </c>
      <c r="G25" s="28">
        <f t="shared" si="0"/>
        <v>60000</v>
      </c>
    </row>
    <row r="26" spans="2:10" x14ac:dyDescent="0.25">
      <c r="B26" s="29" t="s">
        <v>66</v>
      </c>
      <c r="C26" s="30" t="s">
        <v>13</v>
      </c>
      <c r="D26" s="25">
        <v>2</v>
      </c>
      <c r="E26" s="26" t="s">
        <v>36</v>
      </c>
      <c r="F26" s="27">
        <v>30000</v>
      </c>
      <c r="G26" s="28">
        <f t="shared" si="0"/>
        <v>60000</v>
      </c>
    </row>
    <row r="27" spans="2:10" x14ac:dyDescent="0.25">
      <c r="B27" s="29" t="s">
        <v>51</v>
      </c>
      <c r="C27" s="30" t="s">
        <v>13</v>
      </c>
      <c r="D27" s="25">
        <v>1</v>
      </c>
      <c r="E27" s="26" t="s">
        <v>36</v>
      </c>
      <c r="F27" s="27">
        <v>30000</v>
      </c>
      <c r="G27" s="28">
        <f t="shared" si="0"/>
        <v>30000</v>
      </c>
    </row>
    <row r="28" spans="2:10" x14ac:dyDescent="0.25">
      <c r="B28" s="29" t="s">
        <v>59</v>
      </c>
      <c r="C28" s="30" t="s">
        <v>13</v>
      </c>
      <c r="D28" s="25">
        <v>2</v>
      </c>
      <c r="E28" s="26" t="s">
        <v>35</v>
      </c>
      <c r="F28" s="27">
        <v>30000</v>
      </c>
      <c r="G28" s="28">
        <f t="shared" si="0"/>
        <v>60000</v>
      </c>
    </row>
    <row r="29" spans="2:10" x14ac:dyDescent="0.25">
      <c r="B29" s="29" t="s">
        <v>55</v>
      </c>
      <c r="C29" s="30" t="s">
        <v>13</v>
      </c>
      <c r="D29" s="25">
        <v>2</v>
      </c>
      <c r="E29" s="26" t="s">
        <v>35</v>
      </c>
      <c r="F29" s="27">
        <v>30000</v>
      </c>
      <c r="G29" s="28">
        <f t="shared" si="0"/>
        <v>60000</v>
      </c>
    </row>
    <row r="30" spans="2:10" x14ac:dyDescent="0.25">
      <c r="B30" s="29" t="s">
        <v>51</v>
      </c>
      <c r="C30" s="30" t="s">
        <v>13</v>
      </c>
      <c r="D30" s="25">
        <v>1</v>
      </c>
      <c r="E30" s="26" t="s">
        <v>35</v>
      </c>
      <c r="F30" s="27">
        <v>30000</v>
      </c>
      <c r="G30" s="28">
        <f t="shared" si="0"/>
        <v>30000</v>
      </c>
    </row>
    <row r="31" spans="2:10" x14ac:dyDescent="0.25">
      <c r="B31" s="29" t="s">
        <v>52</v>
      </c>
      <c r="C31" s="31" t="s">
        <v>13</v>
      </c>
      <c r="D31" s="31">
        <v>2</v>
      </c>
      <c r="E31" s="31" t="s">
        <v>40</v>
      </c>
      <c r="F31" s="27">
        <v>30000</v>
      </c>
      <c r="G31" s="32">
        <f t="shared" si="0"/>
        <v>60000</v>
      </c>
    </row>
    <row r="32" spans="2:10" x14ac:dyDescent="0.25">
      <c r="B32" s="29" t="s">
        <v>56</v>
      </c>
      <c r="C32" s="31" t="s">
        <v>13</v>
      </c>
      <c r="D32" s="31">
        <v>2</v>
      </c>
      <c r="E32" s="31" t="s">
        <v>40</v>
      </c>
      <c r="F32" s="27">
        <v>30000</v>
      </c>
      <c r="G32" s="32">
        <f t="shared" si="0"/>
        <v>60000</v>
      </c>
    </row>
    <row r="33" spans="2:10" x14ac:dyDescent="0.25">
      <c r="B33" s="29" t="s">
        <v>60</v>
      </c>
      <c r="C33" s="31" t="s">
        <v>13</v>
      </c>
      <c r="D33" s="31">
        <v>20</v>
      </c>
      <c r="E33" s="31" t="s">
        <v>67</v>
      </c>
      <c r="F33" s="27">
        <v>30000</v>
      </c>
      <c r="G33" s="32">
        <f>F33*D33</f>
        <v>600000</v>
      </c>
    </row>
    <row r="34" spans="2:10" x14ac:dyDescent="0.25">
      <c r="B34" s="21" t="s">
        <v>14</v>
      </c>
      <c r="C34" s="22"/>
      <c r="D34" s="22"/>
      <c r="E34" s="22"/>
      <c r="F34" s="23"/>
      <c r="G34" s="23">
        <f>SUM(G20:G33)</f>
        <v>1650000</v>
      </c>
      <c r="J34" s="1"/>
    </row>
    <row r="35" spans="2:10" x14ac:dyDescent="0.25">
      <c r="B35" s="14"/>
      <c r="C35" s="14"/>
      <c r="D35" s="14"/>
      <c r="E35" s="14"/>
      <c r="F35" s="33"/>
      <c r="G35" s="33"/>
    </row>
    <row r="36" spans="2:10" x14ac:dyDescent="0.25">
      <c r="B36" s="19" t="s">
        <v>37</v>
      </c>
      <c r="C36" s="34"/>
      <c r="D36" s="34"/>
      <c r="E36" s="34"/>
      <c r="F36" s="35"/>
      <c r="G36" s="35"/>
    </row>
    <row r="37" spans="2:10" ht="25.5" x14ac:dyDescent="0.25">
      <c r="B37" s="21" t="s">
        <v>8</v>
      </c>
      <c r="C37" s="22" t="s">
        <v>9</v>
      </c>
      <c r="D37" s="22" t="s">
        <v>10</v>
      </c>
      <c r="E37" s="22" t="s">
        <v>85</v>
      </c>
      <c r="F37" s="23" t="s">
        <v>11</v>
      </c>
      <c r="G37" s="23" t="s">
        <v>12</v>
      </c>
      <c r="J37" s="1"/>
    </row>
    <row r="38" spans="2:10" x14ac:dyDescent="0.25">
      <c r="B38" s="36" t="s">
        <v>68</v>
      </c>
      <c r="C38" s="30" t="s">
        <v>38</v>
      </c>
      <c r="D38" s="25">
        <v>1</v>
      </c>
      <c r="E38" s="26" t="s">
        <v>36</v>
      </c>
      <c r="F38" s="27">
        <v>30000</v>
      </c>
      <c r="G38" s="28">
        <f>F38*D38</f>
        <v>30000</v>
      </c>
    </row>
    <row r="39" spans="2:10" x14ac:dyDescent="0.25">
      <c r="B39" s="36" t="s">
        <v>53</v>
      </c>
      <c r="C39" s="31" t="s">
        <v>38</v>
      </c>
      <c r="D39" s="31">
        <v>2</v>
      </c>
      <c r="E39" s="31" t="s">
        <v>35</v>
      </c>
      <c r="F39" s="37">
        <v>30000</v>
      </c>
      <c r="G39" s="32">
        <f>F39*D39</f>
        <v>60000</v>
      </c>
    </row>
    <row r="40" spans="2:10" x14ac:dyDescent="0.25">
      <c r="B40" s="21" t="s">
        <v>39</v>
      </c>
      <c r="C40" s="22"/>
      <c r="D40" s="22"/>
      <c r="E40" s="22"/>
      <c r="F40" s="23"/>
      <c r="G40" s="23">
        <f>SUM(G38:G39)</f>
        <v>90000</v>
      </c>
      <c r="J40" s="1"/>
    </row>
    <row r="41" spans="2:10" x14ac:dyDescent="0.25">
      <c r="B41" s="14"/>
      <c r="C41" s="14"/>
      <c r="D41" s="14"/>
      <c r="E41" s="14"/>
      <c r="F41" s="33"/>
      <c r="G41" s="33"/>
    </row>
    <row r="42" spans="2:10" x14ac:dyDescent="0.25">
      <c r="B42" s="19" t="s">
        <v>30</v>
      </c>
      <c r="C42" s="34"/>
      <c r="D42" s="34"/>
      <c r="E42" s="34"/>
      <c r="F42" s="35"/>
      <c r="G42" s="35"/>
    </row>
    <row r="43" spans="2:10" ht="25.5" x14ac:dyDescent="0.25">
      <c r="B43" s="21" t="s">
        <v>8</v>
      </c>
      <c r="C43" s="22" t="s">
        <v>9</v>
      </c>
      <c r="D43" s="22" t="s">
        <v>10</v>
      </c>
      <c r="E43" s="22" t="s">
        <v>85</v>
      </c>
      <c r="F43" s="23" t="s">
        <v>11</v>
      </c>
      <c r="G43" s="23" t="s">
        <v>12</v>
      </c>
      <c r="J43" s="1"/>
    </row>
    <row r="44" spans="2:10" x14ac:dyDescent="0.25">
      <c r="B44" s="38" t="s">
        <v>88</v>
      </c>
      <c r="C44" s="31" t="s">
        <v>31</v>
      </c>
      <c r="D44" s="31">
        <v>0.4</v>
      </c>
      <c r="E44" s="31" t="s">
        <v>89</v>
      </c>
      <c r="F44" s="37">
        <v>150000</v>
      </c>
      <c r="G44" s="32">
        <f>D44*F44</f>
        <v>60000</v>
      </c>
    </row>
    <row r="45" spans="2:10" x14ac:dyDescent="0.25">
      <c r="B45" s="38" t="s">
        <v>141</v>
      </c>
      <c r="C45" s="31" t="s">
        <v>31</v>
      </c>
      <c r="D45" s="31">
        <v>0.4</v>
      </c>
      <c r="E45" s="31" t="s">
        <v>89</v>
      </c>
      <c r="F45" s="37">
        <v>150000</v>
      </c>
      <c r="G45" s="32">
        <f>D45*F45</f>
        <v>60000</v>
      </c>
    </row>
    <row r="46" spans="2:10" x14ac:dyDescent="0.25">
      <c r="B46" s="38" t="s">
        <v>90</v>
      </c>
      <c r="C46" s="31" t="s">
        <v>31</v>
      </c>
      <c r="D46" s="31">
        <v>0.2</v>
      </c>
      <c r="E46" s="31" t="s">
        <v>89</v>
      </c>
      <c r="F46" s="37">
        <v>120000</v>
      </c>
      <c r="G46" s="32">
        <f>D46*F46</f>
        <v>24000</v>
      </c>
    </row>
    <row r="47" spans="2:10" x14ac:dyDescent="0.25">
      <c r="B47" s="38" t="s">
        <v>91</v>
      </c>
      <c r="C47" s="31" t="s">
        <v>31</v>
      </c>
      <c r="D47" s="31">
        <v>1</v>
      </c>
      <c r="E47" s="31" t="s">
        <v>89</v>
      </c>
      <c r="F47" s="37">
        <v>120000</v>
      </c>
      <c r="G47" s="32">
        <f>D47*F47</f>
        <v>120000</v>
      </c>
    </row>
    <row r="48" spans="2:10" x14ac:dyDescent="0.25">
      <c r="B48" s="38" t="s">
        <v>92</v>
      </c>
      <c r="C48" s="31" t="s">
        <v>31</v>
      </c>
      <c r="D48" s="31">
        <v>1</v>
      </c>
      <c r="E48" s="31" t="s">
        <v>89</v>
      </c>
      <c r="F48" s="37">
        <v>30000</v>
      </c>
      <c r="G48" s="32">
        <f>D48*F48</f>
        <v>30000</v>
      </c>
    </row>
    <row r="49" spans="2:10" x14ac:dyDescent="0.25">
      <c r="B49" s="38" t="s">
        <v>57</v>
      </c>
      <c r="C49" s="31" t="s">
        <v>31</v>
      </c>
      <c r="D49" s="31">
        <v>0.4</v>
      </c>
      <c r="E49" s="31" t="s">
        <v>34</v>
      </c>
      <c r="F49" s="37">
        <v>150000</v>
      </c>
      <c r="G49" s="32">
        <f>F49*D49</f>
        <v>60000</v>
      </c>
    </row>
    <row r="50" spans="2:10" x14ac:dyDescent="0.25">
      <c r="B50" s="38" t="s">
        <v>93</v>
      </c>
      <c r="C50" s="31" t="s">
        <v>31</v>
      </c>
      <c r="D50" s="31">
        <v>0.2</v>
      </c>
      <c r="E50" s="31" t="s">
        <v>33</v>
      </c>
      <c r="F50" s="37">
        <v>100000</v>
      </c>
      <c r="G50" s="32">
        <f>D50*F50</f>
        <v>20000</v>
      </c>
    </row>
    <row r="51" spans="2:10" x14ac:dyDescent="0.25">
      <c r="B51" s="21" t="s">
        <v>32</v>
      </c>
      <c r="C51" s="22"/>
      <c r="D51" s="22"/>
      <c r="E51" s="22"/>
      <c r="F51" s="23"/>
      <c r="G51" s="23">
        <f>SUM(G44:G50)</f>
        <v>374000</v>
      </c>
      <c r="J51" s="1"/>
    </row>
    <row r="52" spans="2:10" x14ac:dyDescent="0.25">
      <c r="B52" s="14"/>
      <c r="C52" s="14"/>
      <c r="D52" s="14"/>
      <c r="E52" s="14"/>
      <c r="F52" s="33" t="s">
        <v>94</v>
      </c>
      <c r="G52" s="33"/>
    </row>
    <row r="53" spans="2:10" x14ac:dyDescent="0.25">
      <c r="B53" s="19" t="s">
        <v>15</v>
      </c>
      <c r="C53" s="34"/>
      <c r="D53" s="34"/>
      <c r="E53" s="34"/>
      <c r="F53" s="35"/>
      <c r="G53" s="35"/>
    </row>
    <row r="54" spans="2:10" ht="25.5" x14ac:dyDescent="0.25">
      <c r="B54" s="21" t="s">
        <v>16</v>
      </c>
      <c r="C54" s="22" t="s">
        <v>9</v>
      </c>
      <c r="D54" s="22" t="s">
        <v>22</v>
      </c>
      <c r="E54" s="22" t="s">
        <v>85</v>
      </c>
      <c r="F54" s="23" t="s">
        <v>11</v>
      </c>
      <c r="G54" s="23" t="s">
        <v>12</v>
      </c>
      <c r="J54" s="1"/>
    </row>
    <row r="55" spans="2:10" x14ac:dyDescent="0.25">
      <c r="B55" s="76" t="s">
        <v>111</v>
      </c>
      <c r="C55" s="77"/>
      <c r="D55" s="77"/>
      <c r="E55" s="77"/>
      <c r="F55" s="77"/>
      <c r="G55" s="77"/>
    </row>
    <row r="56" spans="2:10" x14ac:dyDescent="0.25">
      <c r="B56" s="78" t="s">
        <v>112</v>
      </c>
      <c r="C56" s="79" t="s">
        <v>113</v>
      </c>
      <c r="D56" s="80">
        <v>6000</v>
      </c>
      <c r="E56" s="81" t="s">
        <v>114</v>
      </c>
      <c r="F56" s="80">
        <v>200</v>
      </c>
      <c r="G56" s="82">
        <f>+F56*D56</f>
        <v>1200000</v>
      </c>
    </row>
    <row r="57" spans="2:10" x14ac:dyDescent="0.25">
      <c r="B57" s="83" t="s">
        <v>115</v>
      </c>
      <c r="C57" s="84"/>
      <c r="D57" s="84"/>
      <c r="E57" s="84"/>
      <c r="F57" s="84"/>
      <c r="G57" s="84"/>
    </row>
    <row r="58" spans="2:10" x14ac:dyDescent="0.25">
      <c r="B58" s="78" t="s">
        <v>116</v>
      </c>
      <c r="C58" s="79" t="s">
        <v>42</v>
      </c>
      <c r="D58" s="80">
        <v>150</v>
      </c>
      <c r="E58" s="85" t="s">
        <v>117</v>
      </c>
      <c r="F58" s="80">
        <v>900</v>
      </c>
      <c r="G58" s="82">
        <f t="shared" ref="G58:G67" si="1">+F58*D58</f>
        <v>135000</v>
      </c>
    </row>
    <row r="59" spans="2:10" x14ac:dyDescent="0.25">
      <c r="B59" s="78" t="s">
        <v>118</v>
      </c>
      <c r="C59" s="79" t="s">
        <v>42</v>
      </c>
      <c r="D59" s="80">
        <v>50</v>
      </c>
      <c r="E59" s="85" t="s">
        <v>117</v>
      </c>
      <c r="F59" s="80">
        <v>750</v>
      </c>
      <c r="G59" s="82">
        <f t="shared" si="1"/>
        <v>37500</v>
      </c>
    </row>
    <row r="60" spans="2:10" x14ac:dyDescent="0.25">
      <c r="B60" s="78" t="s">
        <v>119</v>
      </c>
      <c r="C60" s="79" t="s">
        <v>42</v>
      </c>
      <c r="D60" s="80">
        <v>50</v>
      </c>
      <c r="E60" s="81" t="s">
        <v>36</v>
      </c>
      <c r="F60" s="80">
        <v>720</v>
      </c>
      <c r="G60" s="82">
        <f t="shared" si="1"/>
        <v>36000</v>
      </c>
    </row>
    <row r="61" spans="2:10" x14ac:dyDescent="0.25">
      <c r="B61" s="78" t="s">
        <v>87</v>
      </c>
      <c r="C61" s="79" t="s">
        <v>42</v>
      </c>
      <c r="D61" s="80">
        <v>400</v>
      </c>
      <c r="E61" s="81" t="s">
        <v>120</v>
      </c>
      <c r="F61" s="80">
        <v>1480</v>
      </c>
      <c r="G61" s="82">
        <f t="shared" si="1"/>
        <v>592000</v>
      </c>
    </row>
    <row r="62" spans="2:10" x14ac:dyDescent="0.25">
      <c r="B62" s="78" t="s">
        <v>121</v>
      </c>
      <c r="C62" s="79" t="s">
        <v>41</v>
      </c>
      <c r="D62" s="80">
        <v>1</v>
      </c>
      <c r="E62" s="81" t="s">
        <v>122</v>
      </c>
      <c r="F62" s="80">
        <v>21500</v>
      </c>
      <c r="G62" s="82">
        <f t="shared" si="1"/>
        <v>21500</v>
      </c>
    </row>
    <row r="63" spans="2:10" x14ac:dyDescent="0.25">
      <c r="B63" s="86" t="s">
        <v>123</v>
      </c>
      <c r="C63" s="79" t="s">
        <v>41</v>
      </c>
      <c r="D63" s="80">
        <v>10</v>
      </c>
      <c r="E63" s="81" t="s">
        <v>122</v>
      </c>
      <c r="F63" s="80">
        <v>12330</v>
      </c>
      <c r="G63" s="82">
        <f t="shared" si="1"/>
        <v>123300</v>
      </c>
    </row>
    <row r="64" spans="2:10" x14ac:dyDescent="0.25">
      <c r="B64" s="86" t="s">
        <v>124</v>
      </c>
      <c r="C64" s="79" t="s">
        <v>41</v>
      </c>
      <c r="D64" s="80">
        <v>1</v>
      </c>
      <c r="E64" s="81" t="s">
        <v>34</v>
      </c>
      <c r="F64" s="80">
        <v>12150</v>
      </c>
      <c r="G64" s="82">
        <f t="shared" si="1"/>
        <v>12150</v>
      </c>
    </row>
    <row r="65" spans="2:10" x14ac:dyDescent="0.25">
      <c r="B65" s="78" t="s">
        <v>125</v>
      </c>
      <c r="C65" s="79" t="s">
        <v>41</v>
      </c>
      <c r="D65" s="80">
        <v>3</v>
      </c>
      <c r="E65" s="81" t="s">
        <v>122</v>
      </c>
      <c r="F65" s="80">
        <f>118400/20</f>
        <v>5920</v>
      </c>
      <c r="G65" s="82">
        <f t="shared" si="1"/>
        <v>17760</v>
      </c>
    </row>
    <row r="66" spans="2:10" x14ac:dyDescent="0.25">
      <c r="B66" s="78" t="s">
        <v>126</v>
      </c>
      <c r="C66" s="79" t="s">
        <v>41</v>
      </c>
      <c r="D66" s="80">
        <v>4</v>
      </c>
      <c r="E66" s="81" t="s">
        <v>127</v>
      </c>
      <c r="F66" s="80">
        <v>14170</v>
      </c>
      <c r="G66" s="82">
        <f t="shared" si="1"/>
        <v>56680</v>
      </c>
    </row>
    <row r="67" spans="2:10" x14ac:dyDescent="0.25">
      <c r="B67" s="78" t="s">
        <v>128</v>
      </c>
      <c r="C67" s="79" t="s">
        <v>41</v>
      </c>
      <c r="D67" s="80">
        <v>3</v>
      </c>
      <c r="E67" s="81" t="s">
        <v>122</v>
      </c>
      <c r="F67" s="80">
        <v>6260</v>
      </c>
      <c r="G67" s="82">
        <f t="shared" si="1"/>
        <v>18780</v>
      </c>
    </row>
    <row r="68" spans="2:10" x14ac:dyDescent="0.25">
      <c r="B68" s="87" t="s">
        <v>58</v>
      </c>
      <c r="C68" s="84"/>
      <c r="D68" s="84"/>
      <c r="E68" s="84"/>
      <c r="F68" s="84"/>
      <c r="G68" s="84"/>
    </row>
    <row r="69" spans="2:10" x14ac:dyDescent="0.25">
      <c r="B69" s="78" t="s">
        <v>96</v>
      </c>
      <c r="C69" s="79" t="s">
        <v>41</v>
      </c>
      <c r="D69" s="80">
        <v>0.5</v>
      </c>
      <c r="E69" s="81" t="s">
        <v>97</v>
      </c>
      <c r="F69" s="80">
        <v>64550</v>
      </c>
      <c r="G69" s="82">
        <f>+F69*D69</f>
        <v>32275</v>
      </c>
    </row>
    <row r="70" spans="2:10" x14ac:dyDescent="0.25">
      <c r="B70" s="88" t="s">
        <v>129</v>
      </c>
      <c r="C70" s="89" t="s">
        <v>42</v>
      </c>
      <c r="D70" s="90">
        <v>2</v>
      </c>
      <c r="E70" s="81" t="s">
        <v>97</v>
      </c>
      <c r="F70" s="90">
        <f>103940/25</f>
        <v>4157.6000000000004</v>
      </c>
      <c r="G70" s="91">
        <f>+F70*D70</f>
        <v>8315.2000000000007</v>
      </c>
    </row>
    <row r="71" spans="2:10" x14ac:dyDescent="0.25">
      <c r="B71" s="87" t="s">
        <v>95</v>
      </c>
      <c r="C71" s="84"/>
      <c r="D71" s="84"/>
      <c r="E71" s="84"/>
      <c r="F71" s="84"/>
      <c r="G71" s="91"/>
    </row>
    <row r="72" spans="2:10" x14ac:dyDescent="0.25">
      <c r="B72" s="86" t="s">
        <v>130</v>
      </c>
      <c r="C72" s="92" t="s">
        <v>41</v>
      </c>
      <c r="D72" s="92" t="s">
        <v>131</v>
      </c>
      <c r="E72" s="92" t="s">
        <v>132</v>
      </c>
      <c r="F72" s="93">
        <v>44370</v>
      </c>
      <c r="G72" s="91">
        <v>19450</v>
      </c>
    </row>
    <row r="73" spans="2:10" x14ac:dyDescent="0.25">
      <c r="B73" s="78" t="s">
        <v>133</v>
      </c>
      <c r="C73" s="79" t="s">
        <v>134</v>
      </c>
      <c r="D73" s="80">
        <v>500</v>
      </c>
      <c r="E73" s="81" t="s">
        <v>120</v>
      </c>
      <c r="F73" s="80">
        <v>71.599999999999994</v>
      </c>
      <c r="G73" s="91">
        <v>35800</v>
      </c>
    </row>
    <row r="74" spans="2:10" x14ac:dyDescent="0.25">
      <c r="B74" s="78" t="s">
        <v>135</v>
      </c>
      <c r="C74" s="79" t="s">
        <v>42</v>
      </c>
      <c r="D74" s="80">
        <v>1</v>
      </c>
      <c r="E74" s="81" t="s">
        <v>36</v>
      </c>
      <c r="F74" s="80">
        <v>113720</v>
      </c>
      <c r="G74" s="82">
        <f>+F74*D74</f>
        <v>113720</v>
      </c>
    </row>
    <row r="75" spans="2:10" x14ac:dyDescent="0.25">
      <c r="B75" s="94" t="s">
        <v>18</v>
      </c>
      <c r="C75" s="77"/>
      <c r="D75" s="77"/>
      <c r="E75" s="77"/>
      <c r="F75" s="77"/>
      <c r="G75" s="77"/>
    </row>
    <row r="76" spans="2:10" x14ac:dyDescent="0.25">
      <c r="B76" s="88" t="s">
        <v>136</v>
      </c>
      <c r="C76" s="81" t="s">
        <v>137</v>
      </c>
      <c r="D76" s="82">
        <v>5000</v>
      </c>
      <c r="E76" s="81" t="s">
        <v>117</v>
      </c>
      <c r="F76" s="95">
        <v>170</v>
      </c>
      <c r="G76" s="95">
        <f>+F76*D76</f>
        <v>850000</v>
      </c>
    </row>
    <row r="77" spans="2:10" x14ac:dyDescent="0.25">
      <c r="B77" s="88" t="s">
        <v>138</v>
      </c>
      <c r="C77" s="81" t="s">
        <v>137</v>
      </c>
      <c r="D77" s="82">
        <v>5000</v>
      </c>
      <c r="E77" s="85" t="s">
        <v>34</v>
      </c>
      <c r="F77" s="95">
        <v>400</v>
      </c>
      <c r="G77" s="95">
        <f>+F77*D77</f>
        <v>2000000</v>
      </c>
    </row>
    <row r="78" spans="2:10" x14ac:dyDescent="0.25">
      <c r="B78" s="21" t="s">
        <v>17</v>
      </c>
      <c r="C78" s="22"/>
      <c r="D78" s="22"/>
      <c r="E78" s="22"/>
      <c r="F78" s="23"/>
      <c r="G78" s="23">
        <f>SUM(G55:G77)</f>
        <v>5310230.2</v>
      </c>
      <c r="J78" s="1"/>
    </row>
    <row r="79" spans="2:10" x14ac:dyDescent="0.25">
      <c r="B79" s="18"/>
      <c r="C79" s="14"/>
      <c r="D79" s="14"/>
      <c r="E79" s="14"/>
      <c r="F79" s="42"/>
      <c r="G79" s="43"/>
    </row>
    <row r="80" spans="2:10" x14ac:dyDescent="0.25">
      <c r="B80" s="19" t="s">
        <v>18</v>
      </c>
      <c r="C80" s="34"/>
      <c r="D80" s="34"/>
      <c r="E80" s="34"/>
      <c r="F80" s="44"/>
      <c r="G80" s="44"/>
    </row>
    <row r="81" spans="2:10" ht="25.5" x14ac:dyDescent="0.25">
      <c r="B81" s="21" t="s">
        <v>19</v>
      </c>
      <c r="C81" s="22" t="s">
        <v>9</v>
      </c>
      <c r="D81" s="22" t="s">
        <v>23</v>
      </c>
      <c r="E81" s="22" t="s">
        <v>85</v>
      </c>
      <c r="F81" s="23" t="s">
        <v>11</v>
      </c>
      <c r="G81" s="23" t="s">
        <v>12</v>
      </c>
      <c r="J81" s="1"/>
    </row>
    <row r="82" spans="2:10" x14ac:dyDescent="0.25">
      <c r="B82" s="29" t="s">
        <v>54</v>
      </c>
      <c r="C82" s="39" t="s">
        <v>44</v>
      </c>
      <c r="D82" s="40">
        <v>2800</v>
      </c>
      <c r="E82" s="45" t="s">
        <v>36</v>
      </c>
      <c r="F82" s="41">
        <v>400</v>
      </c>
      <c r="G82" s="32">
        <f>F82*D82</f>
        <v>1120000</v>
      </c>
    </row>
    <row r="83" spans="2:10" x14ac:dyDescent="0.25">
      <c r="B83" s="29" t="s">
        <v>45</v>
      </c>
      <c r="C83" s="31" t="s">
        <v>44</v>
      </c>
      <c r="D83" s="31">
        <v>4</v>
      </c>
      <c r="E83" s="31" t="s">
        <v>43</v>
      </c>
      <c r="F83" s="37">
        <v>200000</v>
      </c>
      <c r="G83" s="32">
        <f>F83*D83</f>
        <v>800000</v>
      </c>
    </row>
    <row r="84" spans="2:10" x14ac:dyDescent="0.25">
      <c r="B84" s="29" t="s">
        <v>61</v>
      </c>
      <c r="C84" s="31" t="s">
        <v>62</v>
      </c>
      <c r="D84" s="31">
        <v>4</v>
      </c>
      <c r="E84" s="31" t="s">
        <v>43</v>
      </c>
      <c r="F84" s="37">
        <v>80000</v>
      </c>
      <c r="G84" s="32">
        <f>F84*D84</f>
        <v>320000</v>
      </c>
    </row>
    <row r="85" spans="2:10" x14ac:dyDescent="0.25">
      <c r="B85" s="21" t="s">
        <v>20</v>
      </c>
      <c r="C85" s="22"/>
      <c r="D85" s="22"/>
      <c r="E85" s="22"/>
      <c r="F85" s="23"/>
      <c r="G85" s="23">
        <f>SUM(G82:G84)</f>
        <v>2240000</v>
      </c>
      <c r="J85" s="1"/>
    </row>
    <row r="86" spans="2:10" x14ac:dyDescent="0.25">
      <c r="B86" s="18"/>
      <c r="C86" s="14"/>
      <c r="D86" s="14"/>
      <c r="E86" s="14"/>
      <c r="F86" s="46"/>
      <c r="G86" s="47"/>
    </row>
    <row r="87" spans="2:10" x14ac:dyDescent="0.25">
      <c r="B87" s="48" t="s">
        <v>69</v>
      </c>
      <c r="C87" s="49"/>
      <c r="D87" s="49"/>
      <c r="E87" s="49"/>
      <c r="F87" s="50"/>
      <c r="G87" s="51">
        <f>SUM(G34+G40+G51+G78+G85)</f>
        <v>9664230.1999999993</v>
      </c>
    </row>
    <row r="88" spans="2:10" x14ac:dyDescent="0.25">
      <c r="B88" s="52" t="s">
        <v>21</v>
      </c>
      <c r="C88" s="53"/>
      <c r="D88" s="53"/>
      <c r="E88" s="53"/>
      <c r="F88" s="54"/>
      <c r="G88" s="55">
        <f>G87*0.05</f>
        <v>483211.51</v>
      </c>
    </row>
    <row r="89" spans="2:10" x14ac:dyDescent="0.25">
      <c r="B89" s="48" t="s">
        <v>70</v>
      </c>
      <c r="C89" s="49"/>
      <c r="D89" s="49"/>
      <c r="E89" s="49"/>
      <c r="F89" s="50"/>
      <c r="G89" s="51">
        <f>SUM(G87:G88)</f>
        <v>10147441.709999999</v>
      </c>
    </row>
    <row r="90" spans="2:10" x14ac:dyDescent="0.25">
      <c r="B90" s="52" t="s">
        <v>71</v>
      </c>
      <c r="C90" s="53"/>
      <c r="D90" s="53"/>
      <c r="E90" s="53"/>
      <c r="F90" s="54"/>
      <c r="G90" s="55">
        <f>G11</f>
        <v>12600000</v>
      </c>
    </row>
    <row r="91" spans="2:10" x14ac:dyDescent="0.25">
      <c r="B91" s="48" t="s">
        <v>72</v>
      </c>
      <c r="C91" s="49"/>
      <c r="D91" s="49"/>
      <c r="E91" s="49"/>
      <c r="F91" s="50"/>
      <c r="G91" s="51">
        <f>G90-G89</f>
        <v>2452558.290000001</v>
      </c>
    </row>
    <row r="92" spans="2:10" x14ac:dyDescent="0.25">
      <c r="B92" s="56" t="s">
        <v>109</v>
      </c>
      <c r="C92" s="57"/>
      <c r="D92" s="58"/>
      <c r="E92" s="58"/>
      <c r="F92" s="58"/>
      <c r="G92" s="58"/>
    </row>
    <row r="93" spans="2:10" x14ac:dyDescent="0.25">
      <c r="B93" s="57"/>
      <c r="C93" s="57"/>
      <c r="D93" s="58"/>
      <c r="E93" s="58"/>
      <c r="F93" s="58"/>
      <c r="G93" s="58"/>
    </row>
    <row r="94" spans="2:10" x14ac:dyDescent="0.25">
      <c r="B94" s="59" t="s">
        <v>110</v>
      </c>
      <c r="C94" s="58"/>
      <c r="D94" s="58"/>
      <c r="E94" s="58"/>
      <c r="F94" s="58"/>
      <c r="G94" s="58"/>
    </row>
    <row r="95" spans="2:10" x14ac:dyDescent="0.25">
      <c r="B95" s="60" t="s">
        <v>77</v>
      </c>
      <c r="C95" s="58"/>
      <c r="D95" s="58"/>
      <c r="E95" s="58"/>
      <c r="F95" s="58"/>
      <c r="G95" s="58"/>
    </row>
    <row r="96" spans="2:10" x14ac:dyDescent="0.25">
      <c r="B96" s="60" t="s">
        <v>74</v>
      </c>
      <c r="C96" s="58"/>
      <c r="D96" s="58"/>
      <c r="E96" s="58"/>
      <c r="F96" s="58"/>
      <c r="G96" s="58"/>
    </row>
    <row r="97" spans="2:7" x14ac:dyDescent="0.25">
      <c r="B97" s="60" t="s">
        <v>78</v>
      </c>
      <c r="C97" s="58"/>
      <c r="D97" s="58"/>
      <c r="E97" s="58"/>
      <c r="F97" s="58"/>
      <c r="G97" s="58"/>
    </row>
    <row r="98" spans="2:7" x14ac:dyDescent="0.25">
      <c r="B98" s="61" t="s">
        <v>79</v>
      </c>
      <c r="C98" s="3"/>
      <c r="D98" s="3"/>
      <c r="E98" s="3"/>
      <c r="F98" s="3"/>
      <c r="G98" s="3"/>
    </row>
    <row r="99" spans="2:7" x14ac:dyDescent="0.25">
      <c r="B99" s="61" t="s">
        <v>80</v>
      </c>
      <c r="C99" s="3"/>
      <c r="D99" s="3"/>
      <c r="E99" s="3"/>
      <c r="F99" s="3"/>
      <c r="G99" s="3"/>
    </row>
    <row r="100" spans="2:7" x14ac:dyDescent="0.25">
      <c r="B100" s="60" t="s">
        <v>81</v>
      </c>
      <c r="C100" s="3"/>
      <c r="D100" s="3"/>
      <c r="E100" s="3"/>
      <c r="F100" s="3"/>
      <c r="G100" s="3"/>
    </row>
    <row r="101" spans="2:7" x14ac:dyDescent="0.25">
      <c r="B101" s="60" t="s">
        <v>86</v>
      </c>
      <c r="C101" s="3"/>
      <c r="D101" s="3"/>
      <c r="E101" s="3"/>
      <c r="F101" s="3"/>
      <c r="G101" s="3"/>
    </row>
    <row r="102" spans="2:7" ht="15.75" thickBot="1" x14ac:dyDescent="0.3">
      <c r="B102" s="3"/>
      <c r="C102" s="3"/>
      <c r="D102" s="3"/>
      <c r="E102" s="3"/>
      <c r="F102" s="3"/>
      <c r="G102" s="3"/>
    </row>
    <row r="103" spans="2:7" ht="15.75" thickBot="1" x14ac:dyDescent="0.3">
      <c r="B103" s="99" t="s">
        <v>98</v>
      </c>
      <c r="C103" s="100"/>
      <c r="D103" s="101"/>
      <c r="E103" s="3"/>
      <c r="F103" s="3"/>
      <c r="G103" s="3"/>
    </row>
    <row r="104" spans="2:7" x14ac:dyDescent="0.25">
      <c r="B104" s="62" t="s">
        <v>19</v>
      </c>
      <c r="C104" s="63" t="s">
        <v>99</v>
      </c>
      <c r="D104" s="64" t="s">
        <v>100</v>
      </c>
      <c r="E104" s="3"/>
      <c r="F104" s="3"/>
      <c r="G104" s="3"/>
    </row>
    <row r="105" spans="2:7" x14ac:dyDescent="0.25">
      <c r="B105" s="65" t="s">
        <v>101</v>
      </c>
      <c r="C105" s="66">
        <f>+G34</f>
        <v>1650000</v>
      </c>
      <c r="D105" s="67">
        <f>(C105/C111)</f>
        <v>0.16260256004959109</v>
      </c>
      <c r="E105" s="3"/>
      <c r="F105" s="3"/>
      <c r="G105" s="3"/>
    </row>
    <row r="106" spans="2:7" x14ac:dyDescent="0.25">
      <c r="B106" s="65" t="s">
        <v>102</v>
      </c>
      <c r="C106" s="66">
        <f>+G40</f>
        <v>90000</v>
      </c>
      <c r="D106" s="67">
        <f>+C106/C111</f>
        <v>8.8692305481595131E-3</v>
      </c>
      <c r="E106" s="3"/>
      <c r="F106" s="3"/>
      <c r="G106" s="3"/>
    </row>
    <row r="107" spans="2:7" x14ac:dyDescent="0.25">
      <c r="B107" s="65" t="s">
        <v>103</v>
      </c>
      <c r="C107" s="66">
        <f>+G51</f>
        <v>374000</v>
      </c>
      <c r="D107" s="67">
        <f>(C107/C111)</f>
        <v>3.6856580277907308E-2</v>
      </c>
      <c r="E107" s="3"/>
      <c r="F107" s="3"/>
      <c r="G107" s="3"/>
    </row>
    <row r="108" spans="2:7" x14ac:dyDescent="0.25">
      <c r="B108" s="65" t="s">
        <v>16</v>
      </c>
      <c r="C108" s="66">
        <f>+G78</f>
        <v>5310230.2</v>
      </c>
      <c r="D108" s="67">
        <f>(C108/C111)</f>
        <v>0.52330728786221337</v>
      </c>
      <c r="E108" s="3"/>
      <c r="F108" s="3"/>
      <c r="G108" s="3"/>
    </row>
    <row r="109" spans="2:7" x14ac:dyDescent="0.25">
      <c r="B109" s="65" t="s">
        <v>104</v>
      </c>
      <c r="C109" s="68">
        <f>+G85</f>
        <v>2240000</v>
      </c>
      <c r="D109" s="67">
        <f>(C109/C111)</f>
        <v>0.22074529364308121</v>
      </c>
      <c r="E109" s="3"/>
      <c r="F109" s="3"/>
      <c r="G109" s="3"/>
    </row>
    <row r="110" spans="2:7" x14ac:dyDescent="0.25">
      <c r="B110" s="65" t="s">
        <v>105</v>
      </c>
      <c r="C110" s="68">
        <f>+G88</f>
        <v>483211.51</v>
      </c>
      <c r="D110" s="67">
        <f>(C110/C111)</f>
        <v>4.7619047619047623E-2</v>
      </c>
      <c r="E110" s="3"/>
      <c r="F110" s="3"/>
      <c r="G110" s="3"/>
    </row>
    <row r="111" spans="2:7" ht="15.75" thickBot="1" x14ac:dyDescent="0.3">
      <c r="B111" s="69" t="s">
        <v>106</v>
      </c>
      <c r="C111" s="70">
        <f>SUM(C105:C110)</f>
        <v>10147441.709999999</v>
      </c>
      <c r="D111" s="71">
        <f>SUM(D105:D110)</f>
        <v>1.0000000000000002</v>
      </c>
      <c r="E111" s="3"/>
      <c r="F111" s="3"/>
      <c r="G111" s="3"/>
    </row>
    <row r="112" spans="2:7" ht="15.75" thickBot="1" x14ac:dyDescent="0.3">
      <c r="B112" s="3"/>
      <c r="C112" s="3"/>
      <c r="D112" s="3"/>
      <c r="E112" s="3"/>
      <c r="F112" s="3"/>
      <c r="G112" s="3"/>
    </row>
    <row r="113" spans="2:7" ht="15.75" thickBot="1" x14ac:dyDescent="0.3">
      <c r="B113" s="102" t="s">
        <v>142</v>
      </c>
      <c r="C113" s="103"/>
      <c r="D113" s="103"/>
      <c r="E113" s="104"/>
      <c r="F113" s="3"/>
      <c r="G113" s="3"/>
    </row>
    <row r="114" spans="2:7" x14ac:dyDescent="0.25">
      <c r="B114" s="72" t="s">
        <v>107</v>
      </c>
      <c r="C114" s="96">
        <v>130000</v>
      </c>
      <c r="D114" s="96">
        <v>140000</v>
      </c>
      <c r="E114" s="97">
        <v>150000</v>
      </c>
      <c r="F114" s="3"/>
      <c r="G114" s="3"/>
    </row>
    <row r="115" spans="2:7" ht="15.75" thickBot="1" x14ac:dyDescent="0.3">
      <c r="B115" s="73" t="s">
        <v>108</v>
      </c>
      <c r="C115" s="74">
        <f>(G89/C114)</f>
        <v>78.057243923076911</v>
      </c>
      <c r="D115" s="74">
        <f>(G89/D114)</f>
        <v>72.481726499999994</v>
      </c>
      <c r="E115" s="75">
        <f>(G89/E114)</f>
        <v>67.649611399999998</v>
      </c>
      <c r="F115" s="3"/>
      <c r="G115" s="3"/>
    </row>
  </sheetData>
  <mergeCells count="10">
    <mergeCell ref="B103:D103"/>
    <mergeCell ref="B113:E113"/>
    <mergeCell ref="B16:G16"/>
    <mergeCell ref="E8:F8"/>
    <mergeCell ref="E9:F9"/>
    <mergeCell ref="E10:F10"/>
    <mergeCell ref="E12:F12"/>
    <mergeCell ref="E13:F13"/>
    <mergeCell ref="E14:F14"/>
    <mergeCell ref="E11:F11"/>
  </mergeCells>
  <pageMargins left="0.23622047244094491" right="0.23622047244094491" top="0.74803149606299213" bottom="0.74803149606299213" header="0.31496062992125984" footer="0.31496062992125984"/>
  <pageSetup paperSize="14" scale="89" fitToHeight="2" orientation="portrait" verticalDpi="0" r:id="rId1"/>
  <ignoredErrors>
    <ignoredError sqref="G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ITALIANO</vt:lpstr>
      <vt:lpstr>'ZAPALLO ITALIANO'!Área_de_impresión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2022-06-16T22:02:41Z</cp:lastPrinted>
  <dcterms:created xsi:type="dcterms:W3CDTF">2014-10-08T12:57:19Z</dcterms:created>
  <dcterms:modified xsi:type="dcterms:W3CDTF">2022-06-22T15:17:22Z</dcterms:modified>
</cp:coreProperties>
</file>