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EFDABB9A-345E-F74A-9E5D-CAB70B4F4F0A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Zapallo de Guar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5" i="1"/>
  <c r="G54" i="1"/>
  <c r="G53" i="1"/>
  <c r="G51" i="1"/>
  <c r="G37" i="1" l="1"/>
  <c r="G36" i="1"/>
  <c r="G35" i="1"/>
  <c r="G34" i="1"/>
  <c r="G45" i="1" l="1"/>
  <c r="G44" i="1"/>
  <c r="G62" i="1" l="1"/>
  <c r="C85" i="1" s="1"/>
  <c r="G49" i="1"/>
  <c r="G48" i="1"/>
  <c r="G46" i="1"/>
  <c r="G12" i="1"/>
  <c r="G42" i="1" l="1"/>
  <c r="G33" i="1"/>
  <c r="G38" i="1" s="1"/>
  <c r="C83" i="1" s="1"/>
  <c r="G28" i="1"/>
  <c r="G23" i="1"/>
  <c r="G22" i="1"/>
  <c r="G21" i="1"/>
  <c r="G56" i="1" l="1"/>
  <c r="C84" i="1" s="1"/>
  <c r="G24" i="1"/>
  <c r="C81" i="1" s="1"/>
  <c r="G29" i="1"/>
  <c r="C82" i="1" s="1"/>
  <c r="G67" i="1"/>
  <c r="G64" i="1" l="1"/>
  <c r="G65" i="1" s="1"/>
  <c r="G66" i="1" l="1"/>
  <c r="C86" i="1"/>
  <c r="C87" i="1" l="1"/>
  <c r="D86" i="1" s="1"/>
  <c r="D92" i="1"/>
  <c r="C92" i="1"/>
  <c r="E92" i="1"/>
  <c r="G68" i="1"/>
  <c r="D84" i="1" l="1"/>
  <c r="D82" i="1"/>
  <c r="D81" i="1"/>
  <c r="D85" i="1"/>
  <c r="D83" i="1"/>
  <c r="D87" i="1" l="1"/>
</calcChain>
</file>

<file path=xl/sharedStrings.xml><?xml version="1.0" encoding="utf-8"?>
<sst xmlns="http://schemas.openxmlformats.org/spreadsheetml/2006/main" count="160" uniqueCount="112">
  <si>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</si>
  <si>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</si>
  <si>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</si>
  <si>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</si>
  <si>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</si>
  <si>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</si>
  <si>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</si>
  <si>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</si>
  <si>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</si>
  <si>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</si>
  <si>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</si>
  <si>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</si>
  <si>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</si>
  <si>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</si>
  <si>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</si>
  <si>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</si>
  <si>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</si>
  <si>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</si>
  <si>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</si>
  <si>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</si>
  <si>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</si>
  <si>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</si>
  <si>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</si>
  <si>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</si>
  <si>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</si>
  <si>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</si>
  <si>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</si>
  <si>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</si>
  <si>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</si>
  <si>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</si>
  <si>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</si>
  <si>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</si>
  <si>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</si>
  <si>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</si>
  <si>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</si>
  <si>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</si>
  <si>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</si>
  <si>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</si>
  <si>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</si>
  <si>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</si>
  <si>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</si>
  <si>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</si>
  <si>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</si>
  <si>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</si>
  <si>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</si>
  <si>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</si>
  <si>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</si>
  <si>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</si>
  <si>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</si>
  <si>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</si>
  <si>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</si>
  <si>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</si>
  <si>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</si>
  <si>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</si>
  <si>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</si>
  <si>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</si>
  <si>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</si>
  <si>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</si>
  <si>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</si>
  <si>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Limpia con cultivadora</t>
  </si>
  <si>
    <t>lt</t>
  </si>
  <si>
    <t>Copiapó</t>
  </si>
  <si>
    <t>FERTILIZANTES</t>
  </si>
  <si>
    <t>saco 25 Kgs.</t>
  </si>
  <si>
    <t>Guano</t>
  </si>
  <si>
    <t>Medio</t>
  </si>
  <si>
    <t>Nantoco -San Fernando- Toledo-  Chamonate- San Pedro</t>
  </si>
  <si>
    <t>Transplante</t>
  </si>
  <si>
    <t>Cosecha y selección</t>
  </si>
  <si>
    <t xml:space="preserve">Rastrajes </t>
  </si>
  <si>
    <t>Aplic. de fungicidas</t>
  </si>
  <si>
    <t>Nitrato de potasio</t>
  </si>
  <si>
    <t>saco</t>
  </si>
  <si>
    <t>FUNGICIDA</t>
  </si>
  <si>
    <t xml:space="preserve">Poliben 50 WP </t>
  </si>
  <si>
    <t>kg</t>
  </si>
  <si>
    <t>ACARICIDA</t>
  </si>
  <si>
    <t>rollos</t>
  </si>
  <si>
    <t>Riego tecnificado y fertirrigación</t>
  </si>
  <si>
    <t>Electricidad</t>
  </si>
  <si>
    <t>Zapallo de Guarda</t>
  </si>
  <si>
    <t>Camote</t>
  </si>
  <si>
    <t>RENDIMIENTO (Kg/Há)</t>
  </si>
  <si>
    <t>PRECIO ESPERADO ($/Kg)</t>
  </si>
  <si>
    <t>Local</t>
  </si>
  <si>
    <t>Agosto</t>
  </si>
  <si>
    <t>Enero a Febrero</t>
  </si>
  <si>
    <t>Carga a camión</t>
  </si>
  <si>
    <t>Noviembre diciembre</t>
  </si>
  <si>
    <t>Julio</t>
  </si>
  <si>
    <t>Surcos</t>
  </si>
  <si>
    <t>Agosto a Noviembre</t>
  </si>
  <si>
    <t>Aplic. de acaricidas</t>
  </si>
  <si>
    <t>Confección de plantines</t>
  </si>
  <si>
    <t>unidad</t>
  </si>
  <si>
    <t>Agosto a Octubre</t>
  </si>
  <si>
    <t>Fosfato monoamonico crist.</t>
  </si>
  <si>
    <t>INSECTICIDAS</t>
  </si>
  <si>
    <t>Furadan 10G</t>
  </si>
  <si>
    <t>Pirimor</t>
  </si>
  <si>
    <t>Septiembre - octubre</t>
  </si>
  <si>
    <t>Fast plus (acaricida)</t>
  </si>
  <si>
    <t>Agosto a Diciembre</t>
  </si>
  <si>
    <t xml:space="preserve">Azufre ventilado </t>
  </si>
  <si>
    <t>Cinta riego Aquatrax 3.962 mt</t>
  </si>
  <si>
    <t>Heladas - Sequía</t>
  </si>
  <si>
    <t>Diciembre- Mayo</t>
  </si>
  <si>
    <t>Rendimiento ( kg/hà)</t>
  </si>
  <si>
    <t>ESCENARIOS COSTO UNITARIO  ($/Kg)</t>
  </si>
  <si>
    <t>Costo unitario ($/Kg (*)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</si>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</sst>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0" fontId="2" fillId="2" borderId="2" xfId="0" applyFont="1" applyFill="1" applyBorder="1" applyAlignment="1"/>
    <xf numFmtId="0" fontId="2" fillId="2" borderId="56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49" fontId="3" fillId="3" borderId="54" xfId="0" applyNumberFormat="1" applyFont="1" applyFill="1" applyBorder="1" applyAlignment="1">
      <alignment vertical="center" wrapText="1"/>
    </xf>
    <xf numFmtId="0" fontId="2" fillId="0" borderId="53" xfId="0" applyFont="1" applyBorder="1" applyAlignment="1">
      <alignment horizontal="left" vertical="center" wrapText="1"/>
    </xf>
    <xf numFmtId="0" fontId="2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2" fillId="0" borderId="53" xfId="0" applyNumberFormat="1" applyFont="1" applyBorder="1"/>
    <xf numFmtId="49" fontId="2" fillId="2" borderId="54" xfId="0" applyNumberFormat="1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0" fontId="2" fillId="2" borderId="58" xfId="0" applyFont="1" applyFill="1" applyBorder="1" applyAlignment="1">
      <alignment wrapText="1"/>
    </xf>
    <xf numFmtId="0" fontId="2" fillId="11" borderId="53" xfId="0" applyFont="1" applyFill="1" applyBorder="1" applyAlignment="1">
      <alignment horizontal="right"/>
    </xf>
    <xf numFmtId="168" fontId="2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11" borderId="53" xfId="0" applyFont="1" applyFill="1" applyBorder="1" applyAlignment="1">
      <alignment horizontal="right" wrapText="1"/>
    </xf>
    <xf numFmtId="14" fontId="5" fillId="10" borderId="53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2" borderId="6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wrapText="1"/>
    </xf>
    <xf numFmtId="0" fontId="2" fillId="0" borderId="53" xfId="0" applyFont="1" applyFill="1" applyBorder="1" applyAlignment="1">
      <alignment horizontal="center" wrapText="1"/>
    </xf>
    <xf numFmtId="0" fontId="2" fillId="0" borderId="60" xfId="0" applyFont="1" applyFill="1" applyBorder="1" applyAlignment="1">
      <alignment wrapText="1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/>
    <xf numFmtId="0" fontId="2" fillId="0" borderId="62" xfId="0" applyFont="1" applyFill="1" applyBorder="1"/>
    <xf numFmtId="0" fontId="2" fillId="0" borderId="59" xfId="0" applyFont="1" applyFill="1" applyBorder="1" applyAlignment="1">
      <alignment horizontal="center"/>
    </xf>
    <xf numFmtId="0" fontId="2" fillId="0" borderId="65" xfId="0" applyFont="1" applyFill="1" applyBorder="1"/>
    <xf numFmtId="0" fontId="2" fillId="0" borderId="66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63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wrapText="1"/>
    </xf>
    <xf numFmtId="0" fontId="5" fillId="0" borderId="53" xfId="0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wrapText="1"/>
    </xf>
    <xf numFmtId="168" fontId="5" fillId="0" borderId="60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 applyAlignment="1">
      <alignment wrapText="1"/>
    </xf>
    <xf numFmtId="169" fontId="2" fillId="0" borderId="53" xfId="1" applyNumberFormat="1" applyFont="1" applyFill="1" applyBorder="1" applyAlignment="1">
      <alignment horizontal="left" wrapText="1"/>
    </xf>
    <xf numFmtId="168" fontId="2" fillId="0" borderId="53" xfId="1" applyNumberFormat="1" applyFont="1" applyFill="1" applyBorder="1" applyAlignment="1">
      <alignment horizontal="center" wrapText="1"/>
    </xf>
    <xf numFmtId="0" fontId="7" fillId="0" borderId="53" xfId="0" applyFont="1" applyFill="1" applyBorder="1" applyAlignment="1">
      <alignment wrapText="1"/>
    </xf>
    <xf numFmtId="0" fontId="5" fillId="0" borderId="53" xfId="0" applyFont="1" applyBorder="1" applyAlignment="1">
      <alignment vertical="center"/>
    </xf>
    <xf numFmtId="168" fontId="5" fillId="0" borderId="53" xfId="1" applyNumberFormat="1" applyFont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2" fillId="0" borderId="53" xfId="0" applyFont="1" applyBorder="1"/>
    <xf numFmtId="0" fontId="2" fillId="0" borderId="60" xfId="0" applyFont="1" applyBorder="1" applyAlignment="1">
      <alignment horizontal="center"/>
    </xf>
    <xf numFmtId="0" fontId="2" fillId="0" borderId="60" xfId="0" applyFont="1" applyBorder="1"/>
    <xf numFmtId="3" fontId="2" fillId="0" borderId="60" xfId="1" applyNumberFormat="1" applyFont="1" applyBorder="1"/>
    <xf numFmtId="3" fontId="2" fillId="0" borderId="64" xfId="0" applyNumberFormat="1" applyFont="1" applyBorder="1"/>
    <xf numFmtId="0" fontId="2" fillId="0" borderId="53" xfId="0" applyFont="1" applyBorder="1" applyAlignment="1">
      <alignment horizontal="center"/>
    </xf>
    <xf numFmtId="168" fontId="2" fillId="0" borderId="53" xfId="1" applyNumberFormat="1" applyFont="1" applyFill="1" applyBorder="1" applyAlignment="1">
      <alignment wrapText="1"/>
    </xf>
    <xf numFmtId="49" fontId="4" fillId="3" borderId="61" xfId="0" applyNumberFormat="1" applyFont="1" applyFill="1" applyBorder="1" applyAlignment="1">
      <alignment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vertical="center"/>
    </xf>
    <xf numFmtId="3" fontId="4" fillId="3" borderId="61" xfId="0" applyNumberFormat="1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49" fontId="10" fillId="9" borderId="38" xfId="0" applyNumberFormat="1" applyFont="1" applyFill="1" applyBorder="1" applyAlignment="1">
      <alignment vertical="center"/>
    </xf>
    <xf numFmtId="0" fontId="7" fillId="9" borderId="39" xfId="0" applyFont="1" applyFill="1" applyBorder="1" applyAlignment="1">
      <alignment vertical="center"/>
    </xf>
    <xf numFmtId="0" fontId="2" fillId="9" borderId="40" xfId="0" applyFont="1" applyFill="1" applyBorder="1" applyAlignment="1"/>
    <xf numFmtId="0" fontId="2" fillId="7" borderId="19" xfId="0" applyFont="1" applyFill="1" applyBorder="1" applyAlignment="1"/>
    <xf numFmtId="49" fontId="7" fillId="8" borderId="31" xfId="0" applyNumberFormat="1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49" fontId="2" fillId="8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7" fontId="7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7" fillId="8" borderId="35" xfId="0" applyNumberFormat="1" applyFont="1" applyFill="1" applyBorder="1" applyAlignment="1">
      <alignment vertical="center"/>
    </xf>
    <xf numFmtId="167" fontId="7" fillId="8" borderId="36" xfId="0" applyNumberFormat="1" applyFont="1" applyFill="1" applyBorder="1" applyAlignment="1">
      <alignment vertical="center"/>
    </xf>
    <xf numFmtId="9" fontId="7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0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7" fillId="8" borderId="50" xfId="0" applyNumberFormat="1" applyFont="1" applyFill="1" applyBorder="1" applyAlignment="1">
      <alignment vertical="center"/>
    </xf>
    <xf numFmtId="164" fontId="7" fillId="8" borderId="51" xfId="2" applyFont="1" applyFill="1" applyBorder="1" applyAlignment="1">
      <alignment vertical="center"/>
    </xf>
    <xf numFmtId="164" fontId="7" fillId="8" borderId="52" xfId="2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167" fontId="7" fillId="8" borderId="37" xfId="0" applyNumberFormat="1" applyFont="1" applyFill="1" applyBorder="1" applyAlignment="1">
      <alignment vertical="center"/>
    </xf>
    <xf numFmtId="0" fontId="2" fillId="0" borderId="0" xfId="0" applyNumberFormat="1" applyFont="1" applyAlignment="1"/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10121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3"/>
  <sheetViews>
    <sheetView showGridLines="0" tabSelected="1" zoomScaleNormal="100" workbookViewId="0">
      <selection activeCell="J14" sqref="J14"/>
    </sheetView>
  </sheetViews>
  <sheetFormatPr baseColWidth="10" defaultColWidth="10.83203125" defaultRowHeight="11.25" customHeight="1" x14ac:dyDescent="0.2"/>
  <cols>
    <col min="1" max="1" width="4.5" style="1" customWidth="1"/>
    <col min="2" max="2" width="27.33203125" style="1" customWidth="1"/>
    <col min="3" max="3" width="23.83203125" style="1" customWidth="1"/>
    <col min="4" max="4" width="9.5" style="1" customWidth="1"/>
    <col min="5" max="5" width="30.5" style="1" customWidth="1"/>
    <col min="6" max="6" width="18.33203125" style="1" customWidth="1"/>
    <col min="7" max="7" width="23.3320312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1"/>
      <c r="C8" s="12"/>
      <c r="D8" s="13"/>
      <c r="E8" s="14"/>
      <c r="F8" s="14"/>
      <c r="G8" s="12"/>
    </row>
    <row r="9" spans="1:7" ht="17.25" customHeight="1" x14ac:dyDescent="0.2">
      <c r="A9" s="3"/>
      <c r="B9" s="15" t="s">
        <v>0</v>
      </c>
      <c r="C9" s="16" t="s">
        <v>80</v>
      </c>
      <c r="D9" s="17"/>
      <c r="E9" s="18" t="s">
        <v>82</v>
      </c>
      <c r="F9" s="19"/>
      <c r="G9" s="20">
        <v>25000</v>
      </c>
    </row>
    <row r="10" spans="1:7" ht="15" customHeight="1" x14ac:dyDescent="0.2">
      <c r="A10" s="3"/>
      <c r="B10" s="21" t="s">
        <v>1</v>
      </c>
      <c r="C10" s="22" t="s">
        <v>81</v>
      </c>
      <c r="D10" s="17"/>
      <c r="E10" s="23" t="s">
        <v>2</v>
      </c>
      <c r="F10" s="24"/>
      <c r="G10" s="25" t="s">
        <v>106</v>
      </c>
    </row>
    <row r="11" spans="1:7" ht="14.25" customHeight="1" x14ac:dyDescent="0.2">
      <c r="A11" s="3"/>
      <c r="B11" s="21" t="s">
        <v>3</v>
      </c>
      <c r="C11" s="16" t="s">
        <v>65</v>
      </c>
      <c r="D11" s="17"/>
      <c r="E11" s="23" t="s">
        <v>83</v>
      </c>
      <c r="F11" s="24"/>
      <c r="G11" s="26">
        <v>251</v>
      </c>
    </row>
    <row r="12" spans="1:7" ht="15.75" customHeight="1" x14ac:dyDescent="0.2">
      <c r="A12" s="3"/>
      <c r="B12" s="21" t="s">
        <v>4</v>
      </c>
      <c r="C12" s="27" t="s">
        <v>58</v>
      </c>
      <c r="D12" s="17"/>
      <c r="E12" s="28" t="s">
        <v>5</v>
      </c>
      <c r="F12" s="29"/>
      <c r="G12" s="26">
        <f>(G11*G9)*1.19</f>
        <v>7467250</v>
      </c>
    </row>
    <row r="13" spans="1:7" ht="14.25" customHeight="1" x14ac:dyDescent="0.2">
      <c r="A13" s="3"/>
      <c r="B13" s="21" t="s">
        <v>6</v>
      </c>
      <c r="C13" s="27" t="s">
        <v>61</v>
      </c>
      <c r="D13" s="17"/>
      <c r="E13" s="23" t="s">
        <v>7</v>
      </c>
      <c r="F13" s="24"/>
      <c r="G13" s="30" t="s">
        <v>84</v>
      </c>
    </row>
    <row r="14" spans="1:7" ht="28.5" customHeight="1" x14ac:dyDescent="0.2">
      <c r="A14" s="3"/>
      <c r="B14" s="21" t="s">
        <v>8</v>
      </c>
      <c r="C14" s="16" t="s">
        <v>66</v>
      </c>
      <c r="D14" s="17"/>
      <c r="E14" s="23" t="s">
        <v>9</v>
      </c>
      <c r="F14" s="24"/>
      <c r="G14" s="25" t="s">
        <v>106</v>
      </c>
    </row>
    <row r="15" spans="1:7" ht="25.5" customHeight="1" x14ac:dyDescent="0.2">
      <c r="A15" s="3"/>
      <c r="B15" s="21" t="s">
        <v>10</v>
      </c>
      <c r="C15" s="31">
        <v>44742</v>
      </c>
      <c r="D15" s="17"/>
      <c r="E15" s="32" t="s">
        <v>11</v>
      </c>
      <c r="F15" s="33"/>
      <c r="G15" s="30" t="s">
        <v>105</v>
      </c>
    </row>
    <row r="16" spans="1:7" ht="12" customHeight="1" x14ac:dyDescent="0.2">
      <c r="A16" s="2"/>
      <c r="B16" s="34"/>
      <c r="C16" s="35"/>
      <c r="D16" s="14"/>
      <c r="E16" s="36"/>
      <c r="F16" s="36"/>
      <c r="G16" s="37"/>
    </row>
    <row r="17" spans="1:7" ht="12" customHeight="1" x14ac:dyDescent="0.2">
      <c r="A17" s="4"/>
      <c r="B17" s="38" t="s">
        <v>12</v>
      </c>
      <c r="C17" s="39"/>
      <c r="D17" s="39"/>
      <c r="E17" s="39"/>
      <c r="F17" s="39"/>
      <c r="G17" s="39"/>
    </row>
    <row r="18" spans="1:7" ht="12" customHeight="1" x14ac:dyDescent="0.2">
      <c r="A18" s="2"/>
      <c r="B18" s="40"/>
      <c r="C18" s="41"/>
      <c r="D18" s="41"/>
      <c r="E18" s="41"/>
      <c r="F18" s="42"/>
      <c r="G18" s="42"/>
    </row>
    <row r="19" spans="1:7" ht="12" customHeight="1" x14ac:dyDescent="0.2">
      <c r="A19" s="3"/>
      <c r="B19" s="43" t="s">
        <v>13</v>
      </c>
      <c r="C19" s="44"/>
      <c r="D19" s="45"/>
      <c r="E19" s="45"/>
      <c r="F19" s="45"/>
      <c r="G19" s="45"/>
    </row>
    <row r="20" spans="1:7" ht="24" customHeight="1" x14ac:dyDescent="0.2">
      <c r="A20" s="4"/>
      <c r="B20" s="46" t="s">
        <v>14</v>
      </c>
      <c r="C20" s="46" t="s">
        <v>15</v>
      </c>
      <c r="D20" s="46" t="s">
        <v>16</v>
      </c>
      <c r="E20" s="46" t="s">
        <v>17</v>
      </c>
      <c r="F20" s="46" t="s">
        <v>18</v>
      </c>
      <c r="G20" s="46" t="s">
        <v>19</v>
      </c>
    </row>
    <row r="21" spans="1:7" ht="12.75" customHeight="1" x14ac:dyDescent="0.2">
      <c r="A21" s="4"/>
      <c r="B21" s="47" t="s">
        <v>67</v>
      </c>
      <c r="C21" s="48" t="s">
        <v>20</v>
      </c>
      <c r="D21" s="48">
        <v>6</v>
      </c>
      <c r="E21" s="49" t="s">
        <v>85</v>
      </c>
      <c r="F21" s="50">
        <v>25000</v>
      </c>
      <c r="G21" s="51">
        <f t="shared" ref="G21:G23" si="0">F21*D21</f>
        <v>150000</v>
      </c>
    </row>
    <row r="22" spans="1:7" ht="12.75" customHeight="1" x14ac:dyDescent="0.2">
      <c r="A22" s="4"/>
      <c r="B22" s="52" t="s">
        <v>68</v>
      </c>
      <c r="C22" s="53" t="s">
        <v>20</v>
      </c>
      <c r="D22" s="53">
        <v>24</v>
      </c>
      <c r="E22" s="47" t="s">
        <v>86</v>
      </c>
      <c r="F22" s="50">
        <v>25000</v>
      </c>
      <c r="G22" s="51">
        <f t="shared" si="0"/>
        <v>600000</v>
      </c>
    </row>
    <row r="23" spans="1:7" ht="12.75" customHeight="1" x14ac:dyDescent="0.2">
      <c r="A23" s="4"/>
      <c r="B23" s="54" t="s">
        <v>87</v>
      </c>
      <c r="C23" s="55" t="s">
        <v>20</v>
      </c>
      <c r="D23" s="53">
        <v>10</v>
      </c>
      <c r="E23" s="47" t="s">
        <v>88</v>
      </c>
      <c r="F23" s="50">
        <v>25000</v>
      </c>
      <c r="G23" s="51">
        <f t="shared" si="0"/>
        <v>250000</v>
      </c>
    </row>
    <row r="24" spans="1:7" ht="12.75" customHeight="1" x14ac:dyDescent="0.2">
      <c r="A24" s="4"/>
      <c r="B24" s="56" t="s">
        <v>21</v>
      </c>
      <c r="C24" s="57"/>
      <c r="D24" s="57"/>
      <c r="E24" s="57"/>
      <c r="F24" s="58"/>
      <c r="G24" s="59">
        <f>SUM(G21:G23)</f>
        <v>1000000</v>
      </c>
    </row>
    <row r="25" spans="1:7" ht="12" customHeight="1" x14ac:dyDescent="0.2">
      <c r="A25" s="2"/>
      <c r="B25" s="40"/>
      <c r="C25" s="42"/>
      <c r="D25" s="42"/>
      <c r="E25" s="42"/>
      <c r="F25" s="60"/>
      <c r="G25" s="60"/>
    </row>
    <row r="26" spans="1:7" ht="12" customHeight="1" x14ac:dyDescent="0.2">
      <c r="A26" s="3"/>
      <c r="B26" s="61" t="s">
        <v>22</v>
      </c>
      <c r="C26" s="62"/>
      <c r="D26" s="63"/>
      <c r="E26" s="63"/>
      <c r="F26" s="64"/>
      <c r="G26" s="64"/>
    </row>
    <row r="27" spans="1:7" ht="24" customHeight="1" x14ac:dyDescent="0.2">
      <c r="A27" s="3"/>
      <c r="B27" s="65" t="s">
        <v>14</v>
      </c>
      <c r="C27" s="66" t="s">
        <v>15</v>
      </c>
      <c r="D27" s="66" t="s">
        <v>16</v>
      </c>
      <c r="E27" s="65" t="s">
        <v>17</v>
      </c>
      <c r="F27" s="66" t="s">
        <v>18</v>
      </c>
      <c r="G27" s="65" t="s">
        <v>19</v>
      </c>
    </row>
    <row r="28" spans="1:7" ht="12" customHeight="1" x14ac:dyDescent="0.2">
      <c r="A28" s="3"/>
      <c r="B28" s="67" t="s">
        <v>59</v>
      </c>
      <c r="C28" s="68" t="s">
        <v>57</v>
      </c>
      <c r="D28" s="48">
        <v>4</v>
      </c>
      <c r="E28" s="49" t="s">
        <v>85</v>
      </c>
      <c r="F28" s="50">
        <v>25000</v>
      </c>
      <c r="G28" s="69">
        <f>F28*D28</f>
        <v>100000</v>
      </c>
    </row>
    <row r="29" spans="1:7" ht="12" customHeight="1" x14ac:dyDescent="0.2">
      <c r="A29" s="3"/>
      <c r="B29" s="70" t="s">
        <v>23</v>
      </c>
      <c r="C29" s="71"/>
      <c r="D29" s="71"/>
      <c r="E29" s="71"/>
      <c r="F29" s="72"/>
      <c r="G29" s="73">
        <f>SUM(G28:G28)</f>
        <v>100000</v>
      </c>
    </row>
    <row r="30" spans="1:7" ht="12" customHeight="1" x14ac:dyDescent="0.2">
      <c r="A30" s="2"/>
      <c r="B30" s="74"/>
      <c r="C30" s="75"/>
      <c r="D30" s="75"/>
      <c r="E30" s="75"/>
      <c r="F30" s="76"/>
      <c r="G30" s="76"/>
    </row>
    <row r="31" spans="1:7" ht="12" customHeight="1" x14ac:dyDescent="0.2">
      <c r="A31" s="3"/>
      <c r="B31" s="61" t="s">
        <v>24</v>
      </c>
      <c r="C31" s="62"/>
      <c r="D31" s="63"/>
      <c r="E31" s="63"/>
      <c r="F31" s="64"/>
      <c r="G31" s="64"/>
    </row>
    <row r="32" spans="1:7" ht="24" customHeight="1" x14ac:dyDescent="0.2">
      <c r="A32" s="3"/>
      <c r="B32" s="77" t="s">
        <v>14</v>
      </c>
      <c r="C32" s="77" t="s">
        <v>15</v>
      </c>
      <c r="D32" s="77" t="s">
        <v>16</v>
      </c>
      <c r="E32" s="77" t="s">
        <v>17</v>
      </c>
      <c r="F32" s="78" t="s">
        <v>18</v>
      </c>
      <c r="G32" s="77" t="s">
        <v>19</v>
      </c>
    </row>
    <row r="33" spans="1:11" ht="12.75" customHeight="1" x14ac:dyDescent="0.2">
      <c r="A33" s="4"/>
      <c r="B33" s="49" t="s">
        <v>26</v>
      </c>
      <c r="C33" s="79" t="s">
        <v>25</v>
      </c>
      <c r="D33" s="79">
        <v>1</v>
      </c>
      <c r="E33" s="49" t="s">
        <v>89</v>
      </c>
      <c r="F33" s="80">
        <v>160000</v>
      </c>
      <c r="G33" s="81">
        <f t="shared" ref="G33:G37" si="1">((F33*D33)*0.19)+(F33*D33)</f>
        <v>190400</v>
      </c>
    </row>
    <row r="34" spans="1:11" ht="12.75" customHeight="1" x14ac:dyDescent="0.2">
      <c r="A34" s="4"/>
      <c r="B34" s="49" t="s">
        <v>69</v>
      </c>
      <c r="C34" s="79" t="s">
        <v>25</v>
      </c>
      <c r="D34" s="79">
        <v>1</v>
      </c>
      <c r="E34" s="49" t="s">
        <v>89</v>
      </c>
      <c r="F34" s="80">
        <v>160000</v>
      </c>
      <c r="G34" s="81">
        <f t="shared" si="1"/>
        <v>190400</v>
      </c>
    </row>
    <row r="35" spans="1:11" ht="12.75" customHeight="1" x14ac:dyDescent="0.2">
      <c r="A35" s="4"/>
      <c r="B35" s="49" t="s">
        <v>90</v>
      </c>
      <c r="C35" s="79" t="s">
        <v>25</v>
      </c>
      <c r="D35" s="79">
        <v>1</v>
      </c>
      <c r="E35" s="49" t="s">
        <v>85</v>
      </c>
      <c r="F35" s="80">
        <v>160000</v>
      </c>
      <c r="G35" s="81">
        <f t="shared" si="1"/>
        <v>190400</v>
      </c>
    </row>
    <row r="36" spans="1:11" ht="12.75" customHeight="1" x14ac:dyDescent="0.2">
      <c r="A36" s="4"/>
      <c r="B36" s="47" t="s">
        <v>70</v>
      </c>
      <c r="C36" s="48" t="s">
        <v>25</v>
      </c>
      <c r="D36" s="48">
        <v>2</v>
      </c>
      <c r="E36" s="49" t="s">
        <v>91</v>
      </c>
      <c r="F36" s="80">
        <v>160000</v>
      </c>
      <c r="G36" s="81">
        <f t="shared" si="1"/>
        <v>380800</v>
      </c>
    </row>
    <row r="37" spans="1:11" ht="12.75" customHeight="1" x14ac:dyDescent="0.2">
      <c r="A37" s="4"/>
      <c r="B37" s="47" t="s">
        <v>92</v>
      </c>
      <c r="C37" s="48" t="s">
        <v>25</v>
      </c>
      <c r="D37" s="48">
        <v>2</v>
      </c>
      <c r="E37" s="49" t="s">
        <v>91</v>
      </c>
      <c r="F37" s="80">
        <v>160000</v>
      </c>
      <c r="G37" s="81">
        <f t="shared" si="1"/>
        <v>380800</v>
      </c>
    </row>
    <row r="38" spans="1:11" ht="12.75" customHeight="1" x14ac:dyDescent="0.2">
      <c r="A38" s="3"/>
      <c r="B38" s="70" t="s">
        <v>27</v>
      </c>
      <c r="C38" s="71"/>
      <c r="D38" s="71"/>
      <c r="E38" s="71"/>
      <c r="F38" s="72"/>
      <c r="G38" s="73">
        <f>SUM(G33:G37)</f>
        <v>1332800</v>
      </c>
    </row>
    <row r="39" spans="1:11" ht="12" customHeight="1" x14ac:dyDescent="0.2">
      <c r="A39" s="2"/>
      <c r="B39" s="74"/>
      <c r="C39" s="75"/>
      <c r="D39" s="75"/>
      <c r="E39" s="75"/>
      <c r="F39" s="76"/>
      <c r="G39" s="76"/>
    </row>
    <row r="40" spans="1:11" ht="12" customHeight="1" x14ac:dyDescent="0.2">
      <c r="A40" s="3"/>
      <c r="B40" s="61" t="s">
        <v>28</v>
      </c>
      <c r="C40" s="62"/>
      <c r="D40" s="63"/>
      <c r="E40" s="63"/>
      <c r="F40" s="64"/>
      <c r="G40" s="64"/>
    </row>
    <row r="41" spans="1:11" ht="24" customHeight="1" x14ac:dyDescent="0.2">
      <c r="A41" s="3"/>
      <c r="B41" s="78" t="s">
        <v>29</v>
      </c>
      <c r="C41" s="78" t="s">
        <v>30</v>
      </c>
      <c r="D41" s="78" t="s">
        <v>31</v>
      </c>
      <c r="E41" s="78" t="s">
        <v>17</v>
      </c>
      <c r="F41" s="78" t="s">
        <v>18</v>
      </c>
      <c r="G41" s="78" t="s">
        <v>19</v>
      </c>
      <c r="K41" s="7"/>
    </row>
    <row r="42" spans="1:11" ht="12.75" customHeight="1" x14ac:dyDescent="0.2">
      <c r="A42" s="4"/>
      <c r="B42" s="47" t="s">
        <v>93</v>
      </c>
      <c r="C42" s="48" t="s">
        <v>94</v>
      </c>
      <c r="D42" s="82">
        <v>4000</v>
      </c>
      <c r="E42" s="47" t="s">
        <v>85</v>
      </c>
      <c r="F42" s="83">
        <v>216</v>
      </c>
      <c r="G42" s="69">
        <f t="shared" ref="G42:G44" si="2">((F42*D42)*0.19)+(F42*D42)</f>
        <v>1028160</v>
      </c>
      <c r="I42" s="10"/>
      <c r="J42" s="9"/>
      <c r="K42" s="9"/>
    </row>
    <row r="43" spans="1:11" ht="12.75" customHeight="1" x14ac:dyDescent="0.2">
      <c r="A43" s="4"/>
      <c r="B43" s="84" t="s">
        <v>62</v>
      </c>
      <c r="C43" s="48"/>
      <c r="D43" s="82"/>
      <c r="E43" s="47"/>
      <c r="F43" s="83"/>
      <c r="G43" s="69"/>
      <c r="I43" s="10"/>
      <c r="J43" s="9"/>
      <c r="K43" s="9"/>
    </row>
    <row r="44" spans="1:11" ht="12.75" customHeight="1" x14ac:dyDescent="0.2">
      <c r="A44" s="4"/>
      <c r="B44" s="47" t="s">
        <v>71</v>
      </c>
      <c r="C44" s="48" t="s">
        <v>63</v>
      </c>
      <c r="D44" s="82">
        <v>10</v>
      </c>
      <c r="E44" s="47" t="s">
        <v>95</v>
      </c>
      <c r="F44" s="83">
        <v>19162</v>
      </c>
      <c r="G44" s="69">
        <f t="shared" si="2"/>
        <v>228027.8</v>
      </c>
      <c r="I44" s="10"/>
      <c r="J44" s="9"/>
      <c r="K44" s="9"/>
    </row>
    <row r="45" spans="1:11" ht="12.75" customHeight="1" x14ac:dyDescent="0.2">
      <c r="A45" s="4"/>
      <c r="B45" s="85" t="s">
        <v>96</v>
      </c>
      <c r="C45" s="48" t="s">
        <v>63</v>
      </c>
      <c r="D45" s="82">
        <v>10</v>
      </c>
      <c r="E45" s="47" t="s">
        <v>95</v>
      </c>
      <c r="F45" s="86">
        <v>18590</v>
      </c>
      <c r="G45" s="69">
        <f>((F45*D45)*0.19)+(F45*D45)</f>
        <v>221221</v>
      </c>
      <c r="I45" s="10"/>
      <c r="J45" s="9"/>
      <c r="K45" s="9"/>
    </row>
    <row r="46" spans="1:11" ht="12.75" customHeight="1" x14ac:dyDescent="0.2">
      <c r="A46" s="4"/>
      <c r="B46" s="47" t="s">
        <v>64</v>
      </c>
      <c r="C46" s="48" t="s">
        <v>72</v>
      </c>
      <c r="D46" s="82">
        <v>200</v>
      </c>
      <c r="E46" s="47" t="s">
        <v>85</v>
      </c>
      <c r="F46" s="83">
        <v>3003</v>
      </c>
      <c r="G46" s="69">
        <f>((F46*D46)*0.19)+(F46*D46)</f>
        <v>714714</v>
      </c>
      <c r="I46" s="10"/>
      <c r="J46" s="9"/>
      <c r="K46" s="9"/>
    </row>
    <row r="47" spans="1:11" ht="12.75" customHeight="1" x14ac:dyDescent="0.2">
      <c r="A47" s="4"/>
      <c r="B47" s="84" t="s">
        <v>97</v>
      </c>
      <c r="C47" s="48"/>
      <c r="D47" s="82"/>
      <c r="E47" s="47"/>
      <c r="F47" s="83"/>
      <c r="G47" s="69"/>
      <c r="I47" s="10"/>
      <c r="J47" s="9"/>
      <c r="K47" s="9"/>
    </row>
    <row r="48" spans="1:11" ht="12.75" customHeight="1" x14ac:dyDescent="0.2">
      <c r="A48" s="4"/>
      <c r="B48" s="47" t="s">
        <v>98</v>
      </c>
      <c r="C48" s="48" t="s">
        <v>75</v>
      </c>
      <c r="D48" s="82">
        <v>10</v>
      </c>
      <c r="E48" s="47" t="s">
        <v>89</v>
      </c>
      <c r="F48" s="83">
        <v>17312</v>
      </c>
      <c r="G48" s="69">
        <f>((F48*D48)*0.19)+(F48*D48)</f>
        <v>206012.79999999999</v>
      </c>
      <c r="I48" s="10"/>
      <c r="J48" s="9"/>
      <c r="K48" s="9"/>
    </row>
    <row r="49" spans="1:11" ht="12.75" customHeight="1" x14ac:dyDescent="0.2">
      <c r="A49" s="4"/>
      <c r="B49" s="47" t="s">
        <v>99</v>
      </c>
      <c r="C49" s="48" t="s">
        <v>75</v>
      </c>
      <c r="D49" s="82">
        <v>1</v>
      </c>
      <c r="E49" s="47" t="s">
        <v>100</v>
      </c>
      <c r="F49" s="83">
        <v>96544</v>
      </c>
      <c r="G49" s="69">
        <f>((F49*D49)*0.19)+(F49*D49)</f>
        <v>114887.36</v>
      </c>
      <c r="I49" s="10"/>
      <c r="J49" s="9"/>
      <c r="K49" s="9"/>
    </row>
    <row r="50" spans="1:11" ht="12.75" customHeight="1" x14ac:dyDescent="0.2">
      <c r="A50" s="4"/>
      <c r="B50" s="84" t="s">
        <v>76</v>
      </c>
      <c r="C50" s="48"/>
      <c r="D50" s="82"/>
      <c r="E50" s="47"/>
      <c r="F50" s="83"/>
      <c r="G50" s="69"/>
      <c r="I50" s="10"/>
      <c r="J50" s="9"/>
      <c r="K50" s="9"/>
    </row>
    <row r="51" spans="1:11" ht="12.75" customHeight="1" x14ac:dyDescent="0.2">
      <c r="A51" s="4"/>
      <c r="B51" s="47" t="s">
        <v>101</v>
      </c>
      <c r="C51" s="48" t="s">
        <v>60</v>
      </c>
      <c r="D51" s="82">
        <v>4</v>
      </c>
      <c r="E51" s="47" t="s">
        <v>91</v>
      </c>
      <c r="F51" s="83">
        <v>15617</v>
      </c>
      <c r="G51" s="69">
        <f t="shared" ref="G51:G55" si="3">((F51*D51)*0.19)+(F51*D51)</f>
        <v>74336.92</v>
      </c>
      <c r="I51" s="10"/>
      <c r="J51" s="9"/>
      <c r="K51" s="9"/>
    </row>
    <row r="52" spans="1:11" ht="12.75" customHeight="1" x14ac:dyDescent="0.2">
      <c r="A52" s="4"/>
      <c r="B52" s="84" t="s">
        <v>73</v>
      </c>
      <c r="C52" s="48"/>
      <c r="D52" s="82"/>
      <c r="E52" s="47"/>
      <c r="F52" s="83"/>
      <c r="G52" s="69"/>
      <c r="I52" s="10"/>
      <c r="J52" s="9"/>
      <c r="K52" s="9"/>
    </row>
    <row r="53" spans="1:11" ht="12.75" customHeight="1" x14ac:dyDescent="0.2">
      <c r="A53" s="4"/>
      <c r="B53" s="47" t="s">
        <v>74</v>
      </c>
      <c r="C53" s="48" t="s">
        <v>75</v>
      </c>
      <c r="D53" s="82">
        <v>3</v>
      </c>
      <c r="E53" s="47" t="s">
        <v>102</v>
      </c>
      <c r="F53" s="83">
        <v>12373</v>
      </c>
      <c r="G53" s="69">
        <f t="shared" si="3"/>
        <v>44171.61</v>
      </c>
      <c r="I53" s="10"/>
      <c r="J53" s="9"/>
      <c r="K53" s="9"/>
    </row>
    <row r="54" spans="1:11" ht="12.75" customHeight="1" x14ac:dyDescent="0.2">
      <c r="A54" s="4"/>
      <c r="B54" s="47" t="s">
        <v>103</v>
      </c>
      <c r="C54" s="48" t="s">
        <v>63</v>
      </c>
      <c r="D54" s="82">
        <v>2</v>
      </c>
      <c r="E54" s="47" t="s">
        <v>102</v>
      </c>
      <c r="F54" s="83">
        <v>14717</v>
      </c>
      <c r="G54" s="69">
        <f t="shared" si="3"/>
        <v>35026.46</v>
      </c>
      <c r="I54" s="10"/>
      <c r="J54" s="9"/>
      <c r="K54" s="9"/>
    </row>
    <row r="55" spans="1:11" ht="12.75" customHeight="1" x14ac:dyDescent="0.2">
      <c r="A55" s="4"/>
      <c r="B55" s="47" t="s">
        <v>104</v>
      </c>
      <c r="C55" s="48" t="s">
        <v>77</v>
      </c>
      <c r="D55" s="82">
        <v>1</v>
      </c>
      <c r="E55" s="47" t="s">
        <v>85</v>
      </c>
      <c r="F55" s="83">
        <v>168180</v>
      </c>
      <c r="G55" s="69">
        <f t="shared" si="3"/>
        <v>200134.2</v>
      </c>
      <c r="I55" s="10"/>
      <c r="J55" s="9"/>
      <c r="K55" s="9"/>
    </row>
    <row r="56" spans="1:11" ht="13.5" customHeight="1" x14ac:dyDescent="0.2">
      <c r="A56" s="3"/>
      <c r="B56" s="70" t="s">
        <v>32</v>
      </c>
      <c r="C56" s="71"/>
      <c r="D56" s="71"/>
      <c r="E56" s="71"/>
      <c r="F56" s="72"/>
      <c r="G56" s="73">
        <f>SUM(G42:G55)</f>
        <v>2866692.1499999994</v>
      </c>
    </row>
    <row r="57" spans="1:11" ht="12" customHeight="1" x14ac:dyDescent="0.2">
      <c r="A57" s="2"/>
      <c r="B57" s="74"/>
      <c r="C57" s="75"/>
      <c r="D57" s="75"/>
      <c r="E57" s="87"/>
      <c r="F57" s="76"/>
      <c r="G57" s="76"/>
    </row>
    <row r="58" spans="1:11" ht="12" customHeight="1" x14ac:dyDescent="0.2">
      <c r="A58" s="3"/>
      <c r="B58" s="61" t="s">
        <v>33</v>
      </c>
      <c r="C58" s="62"/>
      <c r="D58" s="63"/>
      <c r="E58" s="63"/>
      <c r="F58" s="64"/>
      <c r="G58" s="64"/>
    </row>
    <row r="59" spans="1:11" ht="24" customHeight="1" x14ac:dyDescent="0.2">
      <c r="A59" s="3"/>
      <c r="B59" s="77" t="s">
        <v>34</v>
      </c>
      <c r="C59" s="78" t="s">
        <v>30</v>
      </c>
      <c r="D59" s="78" t="s">
        <v>31</v>
      </c>
      <c r="E59" s="77" t="s">
        <v>17</v>
      </c>
      <c r="F59" s="78" t="s">
        <v>18</v>
      </c>
      <c r="G59" s="77" t="s">
        <v>19</v>
      </c>
    </row>
    <row r="60" spans="1:11" ht="12.75" customHeight="1" x14ac:dyDescent="0.2">
      <c r="A60" s="4"/>
      <c r="B60" s="88" t="s">
        <v>78</v>
      </c>
      <c r="C60" s="89" t="s">
        <v>25</v>
      </c>
      <c r="D60" s="90">
        <v>10</v>
      </c>
      <c r="E60" s="49" t="s">
        <v>91</v>
      </c>
      <c r="F60" s="91">
        <v>25000</v>
      </c>
      <c r="G60" s="92">
        <f>F60*D60</f>
        <v>250000</v>
      </c>
      <c r="I60" s="8"/>
      <c r="J60" s="9"/>
      <c r="K60" s="9"/>
    </row>
    <row r="61" spans="1:11" ht="12.75" customHeight="1" x14ac:dyDescent="0.2">
      <c r="A61" s="6"/>
      <c r="B61" s="88" t="s">
        <v>79</v>
      </c>
      <c r="C61" s="93" t="s">
        <v>15</v>
      </c>
      <c r="D61" s="88">
        <v>3</v>
      </c>
      <c r="E61" s="49" t="s">
        <v>91</v>
      </c>
      <c r="F61" s="20">
        <v>120000</v>
      </c>
      <c r="G61" s="94">
        <f>((F61*D61)*0.19)+(F61*D61)</f>
        <v>428400</v>
      </c>
      <c r="I61" s="8"/>
      <c r="J61" s="9"/>
      <c r="K61" s="9"/>
    </row>
    <row r="62" spans="1:11" ht="13.5" customHeight="1" x14ac:dyDescent="0.2">
      <c r="A62" s="3"/>
      <c r="B62" s="95" t="s">
        <v>35</v>
      </c>
      <c r="C62" s="96"/>
      <c r="D62" s="96"/>
      <c r="E62" s="96"/>
      <c r="F62" s="97"/>
      <c r="G62" s="98">
        <f>SUM(G60:G61)</f>
        <v>678400</v>
      </c>
    </row>
    <row r="63" spans="1:11" ht="12" customHeight="1" x14ac:dyDescent="0.2">
      <c r="A63" s="2"/>
      <c r="B63" s="99"/>
      <c r="C63" s="99"/>
      <c r="D63" s="99"/>
      <c r="E63" s="99"/>
      <c r="F63" s="100"/>
      <c r="G63" s="100"/>
    </row>
    <row r="64" spans="1:11" ht="12" customHeight="1" x14ac:dyDescent="0.2">
      <c r="A64" s="6"/>
      <c r="B64" s="101" t="s">
        <v>36</v>
      </c>
      <c r="C64" s="102"/>
      <c r="D64" s="102"/>
      <c r="E64" s="102"/>
      <c r="F64" s="102"/>
      <c r="G64" s="103">
        <f>G24+G29+G38+G56+G62</f>
        <v>5977892.1499999994</v>
      </c>
    </row>
    <row r="65" spans="1:7" ht="12" customHeight="1" x14ac:dyDescent="0.2">
      <c r="A65" s="6"/>
      <c r="B65" s="104" t="s">
        <v>37</v>
      </c>
      <c r="C65" s="105"/>
      <c r="D65" s="105"/>
      <c r="E65" s="105"/>
      <c r="F65" s="105"/>
      <c r="G65" s="106">
        <f>G64*0.05</f>
        <v>298894.60749999998</v>
      </c>
    </row>
    <row r="66" spans="1:7" ht="12" customHeight="1" x14ac:dyDescent="0.2">
      <c r="A66" s="6"/>
      <c r="B66" s="107" t="s">
        <v>38</v>
      </c>
      <c r="C66" s="108"/>
      <c r="D66" s="108"/>
      <c r="E66" s="108"/>
      <c r="F66" s="108"/>
      <c r="G66" s="109">
        <f>G65+G64</f>
        <v>6276786.7574999994</v>
      </c>
    </row>
    <row r="67" spans="1:7" ht="12" customHeight="1" x14ac:dyDescent="0.2">
      <c r="A67" s="6"/>
      <c r="B67" s="104" t="s">
        <v>39</v>
      </c>
      <c r="C67" s="105"/>
      <c r="D67" s="105"/>
      <c r="E67" s="105"/>
      <c r="F67" s="105"/>
      <c r="G67" s="106">
        <f>G12</f>
        <v>7467250</v>
      </c>
    </row>
    <row r="68" spans="1:7" ht="12" customHeight="1" x14ac:dyDescent="0.2">
      <c r="A68" s="6"/>
      <c r="B68" s="110" t="s">
        <v>40</v>
      </c>
      <c r="C68" s="111"/>
      <c r="D68" s="111"/>
      <c r="E68" s="111"/>
      <c r="F68" s="111"/>
      <c r="G68" s="112">
        <f>G67-G66</f>
        <v>1190463.2425000006</v>
      </c>
    </row>
    <row r="69" spans="1:7" ht="12" customHeight="1" x14ac:dyDescent="0.2">
      <c r="A69" s="6"/>
      <c r="B69" s="113" t="s">
        <v>110</v>
      </c>
      <c r="C69" s="114"/>
      <c r="D69" s="114"/>
      <c r="E69" s="114"/>
      <c r="F69" s="114"/>
      <c r="G69" s="115"/>
    </row>
    <row r="70" spans="1:7" ht="12.75" customHeight="1" thickBot="1" x14ac:dyDescent="0.25">
      <c r="A70" s="6"/>
      <c r="B70" s="116"/>
      <c r="C70" s="114"/>
      <c r="D70" s="114"/>
      <c r="E70" s="114"/>
      <c r="F70" s="114"/>
      <c r="G70" s="115"/>
    </row>
    <row r="71" spans="1:7" ht="12" customHeight="1" x14ac:dyDescent="0.2">
      <c r="A71" s="6"/>
      <c r="B71" s="117" t="s">
        <v>111</v>
      </c>
      <c r="C71" s="118"/>
      <c r="D71" s="118"/>
      <c r="E71" s="118"/>
      <c r="F71" s="119"/>
      <c r="G71" s="115"/>
    </row>
    <row r="72" spans="1:7" ht="12" customHeight="1" x14ac:dyDescent="0.2">
      <c r="A72" s="6"/>
      <c r="B72" s="120" t="s">
        <v>41</v>
      </c>
      <c r="C72" s="121"/>
      <c r="D72" s="121"/>
      <c r="E72" s="121"/>
      <c r="F72" s="122"/>
      <c r="G72" s="115"/>
    </row>
    <row r="73" spans="1:7" ht="12" customHeight="1" x14ac:dyDescent="0.2">
      <c r="A73" s="6"/>
      <c r="B73" s="120" t="s">
        <v>42</v>
      </c>
      <c r="C73" s="121"/>
      <c r="D73" s="121"/>
      <c r="E73" s="121"/>
      <c r="F73" s="122"/>
      <c r="G73" s="115"/>
    </row>
    <row r="74" spans="1:7" ht="12" customHeight="1" x14ac:dyDescent="0.2">
      <c r="A74" s="6"/>
      <c r="B74" s="120" t="s">
        <v>43</v>
      </c>
      <c r="C74" s="121"/>
      <c r="D74" s="121"/>
      <c r="E74" s="121"/>
      <c r="F74" s="122"/>
      <c r="G74" s="115"/>
    </row>
    <row r="75" spans="1:7" ht="12" customHeight="1" x14ac:dyDescent="0.2">
      <c r="A75" s="6"/>
      <c r="B75" s="120" t="s">
        <v>44</v>
      </c>
      <c r="C75" s="121"/>
      <c r="D75" s="121"/>
      <c r="E75" s="121"/>
      <c r="F75" s="122"/>
      <c r="G75" s="115"/>
    </row>
    <row r="76" spans="1:7" ht="12" customHeight="1" x14ac:dyDescent="0.2">
      <c r="A76" s="6"/>
      <c r="B76" s="120" t="s">
        <v>45</v>
      </c>
      <c r="C76" s="121"/>
      <c r="D76" s="121"/>
      <c r="E76" s="121"/>
      <c r="F76" s="122"/>
      <c r="G76" s="115"/>
    </row>
    <row r="77" spans="1:7" ht="12.75" customHeight="1" thickBot="1" x14ac:dyDescent="0.25">
      <c r="A77" s="6"/>
      <c r="B77" s="123" t="s">
        <v>46</v>
      </c>
      <c r="C77" s="124"/>
      <c r="D77" s="124"/>
      <c r="E77" s="124"/>
      <c r="F77" s="125"/>
      <c r="G77" s="115"/>
    </row>
    <row r="78" spans="1:7" ht="12.75" customHeight="1" x14ac:dyDescent="0.2">
      <c r="A78" s="6"/>
      <c r="B78" s="116"/>
      <c r="C78" s="121"/>
      <c r="D78" s="121"/>
      <c r="E78" s="121"/>
      <c r="F78" s="121"/>
      <c r="G78" s="115"/>
    </row>
    <row r="79" spans="1:7" ht="15" customHeight="1" thickBot="1" x14ac:dyDescent="0.25">
      <c r="A79" s="6"/>
      <c r="B79" s="126" t="s">
        <v>47</v>
      </c>
      <c r="C79" s="127"/>
      <c r="D79" s="128"/>
      <c r="E79" s="129"/>
      <c r="F79" s="129"/>
      <c r="G79" s="115"/>
    </row>
    <row r="80" spans="1:7" ht="12" customHeight="1" x14ac:dyDescent="0.2">
      <c r="A80" s="6"/>
      <c r="B80" s="130" t="s">
        <v>34</v>
      </c>
      <c r="C80" s="131" t="s">
        <v>48</v>
      </c>
      <c r="D80" s="132" t="s">
        <v>49</v>
      </c>
      <c r="E80" s="129"/>
      <c r="F80" s="129"/>
      <c r="G80" s="115"/>
    </row>
    <row r="81" spans="1:7" ht="12" customHeight="1" x14ac:dyDescent="0.2">
      <c r="A81" s="6"/>
      <c r="B81" s="133" t="s">
        <v>50</v>
      </c>
      <c r="C81" s="134">
        <f>+G24</f>
        <v>1000000</v>
      </c>
      <c r="D81" s="135">
        <f>(C81/C87)</f>
        <v>0.15931718546995741</v>
      </c>
      <c r="E81" s="129"/>
      <c r="F81" s="129"/>
      <c r="G81" s="115"/>
    </row>
    <row r="82" spans="1:7" ht="12" customHeight="1" x14ac:dyDescent="0.2">
      <c r="A82" s="6"/>
      <c r="B82" s="133" t="s">
        <v>51</v>
      </c>
      <c r="C82" s="134">
        <f>+G29</f>
        <v>100000</v>
      </c>
      <c r="D82" s="135">
        <f>+C82/C87</f>
        <v>1.5931718546995741E-2</v>
      </c>
      <c r="E82" s="129"/>
      <c r="F82" s="129"/>
      <c r="G82" s="115"/>
    </row>
    <row r="83" spans="1:7" ht="12" customHeight="1" x14ac:dyDescent="0.2">
      <c r="A83" s="6"/>
      <c r="B83" s="133" t="s">
        <v>52</v>
      </c>
      <c r="C83" s="134">
        <f>+G38</f>
        <v>1332800</v>
      </c>
      <c r="D83" s="135">
        <f>(C83/C87)</f>
        <v>0.21233794479435925</v>
      </c>
      <c r="E83" s="129"/>
      <c r="F83" s="129"/>
      <c r="G83" s="115"/>
    </row>
    <row r="84" spans="1:7" ht="12" customHeight="1" x14ac:dyDescent="0.2">
      <c r="A84" s="6"/>
      <c r="B84" s="133" t="s">
        <v>29</v>
      </c>
      <c r="C84" s="134">
        <f>+G56</f>
        <v>2866692.1499999994</v>
      </c>
      <c r="D84" s="135">
        <f>(C84/C87)</f>
        <v>0.45671332494682088</v>
      </c>
      <c r="E84" s="129"/>
      <c r="F84" s="129"/>
      <c r="G84" s="115"/>
    </row>
    <row r="85" spans="1:7" ht="12" customHeight="1" x14ac:dyDescent="0.2">
      <c r="A85" s="6"/>
      <c r="B85" s="133" t="s">
        <v>53</v>
      </c>
      <c r="C85" s="136">
        <f>+G62</f>
        <v>678400</v>
      </c>
      <c r="D85" s="135">
        <f>(C85/C87)</f>
        <v>0.1080807786228191</v>
      </c>
      <c r="E85" s="137"/>
      <c r="F85" s="137"/>
      <c r="G85" s="115"/>
    </row>
    <row r="86" spans="1:7" ht="12" customHeight="1" x14ac:dyDescent="0.2">
      <c r="A86" s="6"/>
      <c r="B86" s="133" t="s">
        <v>54</v>
      </c>
      <c r="C86" s="136">
        <f>+G65</f>
        <v>298894.60749999998</v>
      </c>
      <c r="D86" s="135">
        <f>(C86/C87)</f>
        <v>4.7619047619047623E-2</v>
      </c>
      <c r="E86" s="137"/>
      <c r="F86" s="137"/>
      <c r="G86" s="115"/>
    </row>
    <row r="87" spans="1:7" ht="12.75" customHeight="1" thickBot="1" x14ac:dyDescent="0.25">
      <c r="A87" s="6"/>
      <c r="B87" s="138" t="s">
        <v>55</v>
      </c>
      <c r="C87" s="139">
        <f>SUM(C81:C86)</f>
        <v>6276786.7574999994</v>
      </c>
      <c r="D87" s="140">
        <f>SUM(D81:D86)</f>
        <v>1</v>
      </c>
      <c r="E87" s="137"/>
      <c r="F87" s="137"/>
      <c r="G87" s="115"/>
    </row>
    <row r="88" spans="1:7" ht="12" customHeight="1" x14ac:dyDescent="0.2">
      <c r="A88" s="6"/>
      <c r="B88" s="116"/>
      <c r="C88" s="114"/>
      <c r="D88" s="114"/>
      <c r="E88" s="114"/>
      <c r="F88" s="114"/>
      <c r="G88" s="115"/>
    </row>
    <row r="89" spans="1:7" ht="12.75" customHeight="1" x14ac:dyDescent="0.2">
      <c r="A89" s="6"/>
      <c r="B89" s="141"/>
      <c r="C89" s="114"/>
      <c r="D89" s="114"/>
      <c r="E89" s="114"/>
      <c r="F89" s="114"/>
      <c r="G89" s="115"/>
    </row>
    <row r="90" spans="1:7" ht="12" customHeight="1" thickBot="1" x14ac:dyDescent="0.25">
      <c r="A90" s="5"/>
      <c r="B90" s="142"/>
      <c r="C90" s="143" t="s">
        <v>108</v>
      </c>
      <c r="D90" s="144"/>
      <c r="E90" s="145"/>
      <c r="F90" s="146"/>
      <c r="G90" s="115"/>
    </row>
    <row r="91" spans="1:7" ht="12" customHeight="1" x14ac:dyDescent="0.2">
      <c r="A91" s="6"/>
      <c r="B91" s="147" t="s">
        <v>107</v>
      </c>
      <c r="C91" s="148">
        <v>15000</v>
      </c>
      <c r="D91" s="148">
        <v>20000</v>
      </c>
      <c r="E91" s="149">
        <v>25000</v>
      </c>
      <c r="F91" s="150"/>
      <c r="G91" s="151"/>
    </row>
    <row r="92" spans="1:7" ht="12.75" customHeight="1" thickBot="1" x14ac:dyDescent="0.25">
      <c r="A92" s="6"/>
      <c r="B92" s="138" t="s">
        <v>109</v>
      </c>
      <c r="C92" s="139">
        <f>+G66/C91</f>
        <v>418.45245049999994</v>
      </c>
      <c r="D92" s="139">
        <f>+G66/D91</f>
        <v>313.83933787499996</v>
      </c>
      <c r="E92" s="152">
        <f>+G66/E91</f>
        <v>251.07147029999999</v>
      </c>
      <c r="F92" s="150"/>
      <c r="G92" s="151"/>
    </row>
    <row r="93" spans="1:7" ht="15.5" customHeight="1" x14ac:dyDescent="0.2">
      <c r="A93" s="6"/>
      <c r="B93" s="113" t="s">
        <v>56</v>
      </c>
      <c r="C93" s="121"/>
      <c r="D93" s="121"/>
      <c r="E93" s="121"/>
      <c r="F93" s="121"/>
      <c r="G93" s="121"/>
    </row>
    <row r="94" spans="1:7" ht="11.25" customHeight="1" x14ac:dyDescent="0.2">
      <c r="B94" s="153"/>
      <c r="C94" s="153"/>
      <c r="D94" s="153"/>
      <c r="E94" s="153"/>
      <c r="F94" s="153"/>
      <c r="G94" s="153"/>
    </row>
    <row r="95" spans="1:7" ht="11.25" customHeight="1" x14ac:dyDescent="0.2">
      <c r="B95" s="153"/>
      <c r="C95" s="153"/>
      <c r="D95" s="153"/>
      <c r="E95" s="153"/>
      <c r="F95" s="153"/>
      <c r="G95" s="153"/>
    </row>
    <row r="96" spans="1:7" ht="11.25" customHeight="1" x14ac:dyDescent="0.2">
      <c r="B96" s="153"/>
      <c r="C96" s="153"/>
      <c r="D96" s="153"/>
      <c r="E96" s="153"/>
      <c r="F96" s="153"/>
      <c r="G96" s="153"/>
    </row>
    <row r="97" spans="2:7" ht="11.25" customHeight="1" x14ac:dyDescent="0.2">
      <c r="B97" s="153"/>
      <c r="C97" s="153"/>
      <c r="D97" s="153"/>
      <c r="E97" s="153"/>
      <c r="F97" s="153"/>
      <c r="G97" s="153"/>
    </row>
    <row r="98" spans="2:7" ht="11.25" customHeight="1" x14ac:dyDescent="0.2">
      <c r="B98" s="153"/>
      <c r="C98" s="153"/>
      <c r="D98" s="153"/>
      <c r="E98" s="153"/>
      <c r="F98" s="153"/>
      <c r="G98" s="153"/>
    </row>
    <row r="99" spans="2:7" ht="11.25" customHeight="1" x14ac:dyDescent="0.2">
      <c r="B99" s="153"/>
      <c r="C99" s="153"/>
      <c r="D99" s="153"/>
      <c r="E99" s="153"/>
      <c r="F99" s="153"/>
      <c r="G99" s="153"/>
    </row>
    <row r="100" spans="2:7" ht="11.25" customHeight="1" x14ac:dyDescent="0.2">
      <c r="B100" s="153"/>
      <c r="C100" s="153"/>
      <c r="D100" s="153"/>
      <c r="E100" s="153"/>
      <c r="F100" s="153"/>
      <c r="G100" s="153"/>
    </row>
    <row r="101" spans="2:7" ht="11.25" customHeight="1" x14ac:dyDescent="0.2">
      <c r="B101" s="153"/>
      <c r="C101" s="153"/>
      <c r="D101" s="153"/>
      <c r="E101" s="153"/>
      <c r="F101" s="153"/>
      <c r="G101" s="153"/>
    </row>
    <row r="102" spans="2:7" ht="11.25" customHeight="1" x14ac:dyDescent="0.2">
      <c r="B102" s="153"/>
      <c r="C102" s="153"/>
      <c r="D102" s="153"/>
      <c r="E102" s="153"/>
      <c r="F102" s="153"/>
      <c r="G102" s="153"/>
    </row>
    <row r="103" spans="2:7" ht="11.25" customHeight="1" x14ac:dyDescent="0.2">
      <c r="B103" s="153"/>
      <c r="C103" s="153"/>
      <c r="D103" s="153"/>
      <c r="E103" s="153"/>
      <c r="F103" s="153"/>
      <c r="G103" s="15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de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2022-07-07T12:19:21Z</dcterms:modified>
</cp:coreProperties>
</file>