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Zapallo Guarda" sheetId="1" r:id="rId1"/>
  </sheets>
  <definedNames>
    <definedName name="_xlnm.Print_Area" localSheetId="0">'Zapallo Guarda'!$B$1:$G$116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G56" i="1"/>
  <c r="G41" i="1"/>
  <c r="G11" i="1" l="1"/>
  <c r="G51" i="1"/>
  <c r="G52" i="1"/>
  <c r="G53" i="1"/>
  <c r="G54" i="1"/>
  <c r="G55" i="1"/>
  <c r="G50" i="1"/>
  <c r="G12" i="1" l="1"/>
  <c r="G89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61" i="1"/>
  <c r="G63" i="1"/>
  <c r="G64" i="1"/>
  <c r="G65" i="1"/>
  <c r="G66" i="1"/>
  <c r="G67" i="1"/>
  <c r="G68" i="1"/>
  <c r="G69" i="1"/>
  <c r="G70" i="1"/>
  <c r="G72" i="1"/>
  <c r="G73" i="1"/>
  <c r="G74" i="1"/>
  <c r="G76" i="1"/>
  <c r="G77" i="1"/>
  <c r="F82" i="1"/>
  <c r="G82" i="1" s="1"/>
  <c r="G83" i="1"/>
  <c r="G78" i="1" l="1"/>
  <c r="C106" i="1" s="1"/>
  <c r="C105" i="1"/>
  <c r="C107" i="1"/>
  <c r="C103" i="1" l="1"/>
  <c r="G46" i="1" l="1"/>
  <c r="G86" i="1" s="1"/>
  <c r="G87" i="1" l="1"/>
  <c r="C108" i="1" s="1"/>
  <c r="G88" i="1" l="1"/>
  <c r="E114" i="1" s="1"/>
  <c r="G90" i="1" l="1"/>
  <c r="C114" i="1"/>
  <c r="C109" i="1"/>
  <c r="D108" i="1" s="1"/>
  <c r="D114" i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<sst xmlns="http://schemas.openxmlformats.org/spreadsheetml/2006/main" count="224" uniqueCount="133">
  <si>
    <t>RUBRO O CULTIVO</t>
  </si>
  <si>
    <t>VARIEDAD</t>
  </si>
  <si>
    <t>FECHA ESTIMADA  PRECIO VENTA</t>
  </si>
  <si>
    <t>Medio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</si>
  <si>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</si>
  <si>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</si>
  <si>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</si>
  <si>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</si>
  <si>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</si>
  <si>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</si>
  <si>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</si>
  <si>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</si>
  <si>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</si>
  <si>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</si>
  <si>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</si>
  <si>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</si>
  <si>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</si>
  <si>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</si>
  <si>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</si>
  <si>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</si>
  <si>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</si>
  <si>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</si>
  <si>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</si>
  <si>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</si>
  <si>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</si>
  <si>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</si>
  <si>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</si>
  <si>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</si>
  <si>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</si>
  <si>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</si>
  <si>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</si>
  <si>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</si>
  <si>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</si>
  <si>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</si>
  <si>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</si>
  <si>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</si>
  <si>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</si>
  <si>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</si>
  <si>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</si>
  <si>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</si>
  <si>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</si>
  <si>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</si>
  <si>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</si>
  <si>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</si>
  <si>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</si>
  <si>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</si>
  <si>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</si>
  <si>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</si>
  <si>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</si>
  <si>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</si>
  <si>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</si>
  <si>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</si>
  <si>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</si>
  <si>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</si>
  <si>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</si>
  <si>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</si>
  <si>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</si>
  <si>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</si>
  <si>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</si>
  <si>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</si>
  <si>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Diaguita Camote</t>
  </si>
  <si>
    <t>NIVEL TECNOLOGICO</t>
  </si>
  <si>
    <t>REGION</t>
  </si>
  <si>
    <t>Lib. B. O'Higgins</t>
  </si>
  <si>
    <t>AREA</t>
  </si>
  <si>
    <t>Las Cabras</t>
  </si>
  <si>
    <t>Todas</t>
  </si>
  <si>
    <t>Marzo- Abril</t>
  </si>
  <si>
    <t>FERIAS MAYORISTAS</t>
  </si>
  <si>
    <t>Marzo</t>
  </si>
  <si>
    <t>Sequia - heladas</t>
  </si>
  <si>
    <t>Riego pre-transplante</t>
  </si>
  <si>
    <t>Septiembre</t>
  </si>
  <si>
    <t>siembra directa</t>
  </si>
  <si>
    <t>Aplicación fitosanitario</t>
  </si>
  <si>
    <t>Octubre</t>
  </si>
  <si>
    <t>Aplicación fertilizante</t>
  </si>
  <si>
    <t>Riegos (2)</t>
  </si>
  <si>
    <t>Aplicación fitosanitario (2)</t>
  </si>
  <si>
    <t>Arreglo guías</t>
  </si>
  <si>
    <t>Noviembre</t>
  </si>
  <si>
    <t>Riegos (3)</t>
  </si>
  <si>
    <t>Diciembre</t>
  </si>
  <si>
    <t>Enero</t>
  </si>
  <si>
    <t>Corte</t>
  </si>
  <si>
    <t>marzo</t>
  </si>
  <si>
    <t>Hilerado</t>
  </si>
  <si>
    <t>Acarreo y carga</t>
  </si>
  <si>
    <t>Rastraje (2)</t>
  </si>
  <si>
    <t>septiembre - diciembre</t>
  </si>
  <si>
    <t>Melgadura y preparación de mesas</t>
  </si>
  <si>
    <t>Acequiadura</t>
  </si>
  <si>
    <t>SEMILLAS</t>
  </si>
  <si>
    <t>Semilla Zapallo</t>
  </si>
  <si>
    <t>septiembre</t>
  </si>
  <si>
    <t>Urea</t>
  </si>
  <si>
    <t>Superfosfato triple</t>
  </si>
  <si>
    <t>Muriato de Potasio</t>
  </si>
  <si>
    <t>Nitrato de potasio</t>
  </si>
  <si>
    <t>Kelpac</t>
  </si>
  <si>
    <t>lt</t>
  </si>
  <si>
    <t>Julio</t>
  </si>
  <si>
    <t>Kendal</t>
  </si>
  <si>
    <t>Fosfimax</t>
  </si>
  <si>
    <t>Biotron</t>
  </si>
  <si>
    <t>FUNGICIDAS</t>
  </si>
  <si>
    <t>Azufre Mojable 80 wg</t>
  </si>
  <si>
    <t>Bravo 720</t>
  </si>
  <si>
    <t>Lt</t>
  </si>
  <si>
    <t>noviembre</t>
  </si>
  <si>
    <t>Topas 200 EW</t>
  </si>
  <si>
    <t>octubre</t>
  </si>
  <si>
    <t>Karate Zeon</t>
  </si>
  <si>
    <t>lts</t>
  </si>
  <si>
    <t>Mayo - Junio</t>
  </si>
  <si>
    <t>Vertimec 018 EC</t>
  </si>
  <si>
    <t>Septiembre - Octubre</t>
  </si>
  <si>
    <t>Flete</t>
  </si>
  <si>
    <t>c/u</t>
  </si>
  <si>
    <t>Abril-Mayo</t>
  </si>
  <si>
    <t>Sep - Nov</t>
  </si>
  <si>
    <t>Sep - Dic</t>
  </si>
  <si>
    <t>Oct - Dic</t>
  </si>
  <si>
    <t>Sep - Ene</t>
  </si>
  <si>
    <t>RENDIMIENTO (Kg/Há.)</t>
  </si>
  <si>
    <t>PRECIO ESPERADO ($/KG)</t>
  </si>
  <si>
    <t>Costo unitario ($/kg) (*)</t>
  </si>
  <si>
    <t>Acarreo cosecha</t>
  </si>
  <si>
    <t>Ingreso a la feria</t>
  </si>
  <si>
    <t>Rendimiento (kg/hà)</t>
  </si>
  <si>
    <t>3. Precio esperado por ventas corresponde a precio colocado en el domicilio del comprador, ( Feria Mayorista)</t>
  </si>
  <si>
    <t>ZAPALLO GUARDA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</si>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</sst>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8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horizontal="center" wrapText="1"/>
    </xf>
    <xf numFmtId="3" fontId="18" fillId="0" borderId="55" xfId="1" applyNumberFormat="1" applyFont="1" applyFill="1" applyBorder="1" applyAlignment="1">
      <alignment horizontal="center" wrapText="1"/>
    </xf>
    <xf numFmtId="0" fontId="20" fillId="0" borderId="55" xfId="0" applyFont="1" applyFill="1" applyBorder="1" applyAlignment="1">
      <alignment vertical="center"/>
    </xf>
    <xf numFmtId="3" fontId="18" fillId="0" borderId="55" xfId="0" applyNumberFormat="1" applyFont="1" applyFill="1" applyBorder="1" applyAlignment="1">
      <alignment horizontal="center" wrapText="1"/>
    </xf>
    <xf numFmtId="3" fontId="18" fillId="0" borderId="55" xfId="0" applyNumberFormat="1" applyFont="1" applyFill="1" applyBorder="1" applyAlignment="1">
      <alignment wrapText="1"/>
    </xf>
    <xf numFmtId="0" fontId="18" fillId="0" borderId="55" xfId="0" applyFont="1" applyFill="1" applyBorder="1"/>
    <xf numFmtId="0" fontId="18" fillId="0" borderId="55" xfId="0" applyFont="1" applyFill="1" applyBorder="1" applyAlignment="1">
      <alignment horizontal="center"/>
    </xf>
    <xf numFmtId="3" fontId="18" fillId="0" borderId="55" xfId="0" applyNumberFormat="1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0" fontId="18" fillId="0" borderId="55" xfId="0" applyFont="1" applyFill="1" applyBorder="1" applyAlignment="1"/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17" fontId="5" fillId="2" borderId="54" xfId="0" applyNumberFormat="1" applyFont="1" applyFill="1" applyBorder="1" applyAlignment="1">
      <alignment horizontal="center"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12417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6817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workbookViewId="0">
      <selection activeCell="B1" sqref="B1:G1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15" t="s">
        <v>0</v>
      </c>
      <c r="C9" s="133" t="s">
        <v>131</v>
      </c>
      <c r="D9" s="6"/>
      <c r="E9" s="141" t="s">
        <v>124</v>
      </c>
      <c r="F9" s="142"/>
      <c r="G9" s="132">
        <v>26000</v>
      </c>
    </row>
    <row r="10" spans="1:7" ht="21.75" customHeight="1" x14ac:dyDescent="0.25">
      <c r="A10" s="62"/>
      <c r="B10" s="117" t="s">
        <v>1</v>
      </c>
      <c r="C10" s="113" t="s">
        <v>60</v>
      </c>
      <c r="D10" s="109"/>
      <c r="E10" s="139" t="s">
        <v>2</v>
      </c>
      <c r="F10" s="140"/>
      <c r="G10" s="110" t="s">
        <v>67</v>
      </c>
    </row>
    <row r="11" spans="1:7" ht="18" customHeight="1" x14ac:dyDescent="0.25">
      <c r="A11" s="62"/>
      <c r="B11" s="117" t="s">
        <v>61</v>
      </c>
      <c r="C11" s="114" t="s">
        <v>3</v>
      </c>
      <c r="D11" s="109"/>
      <c r="E11" s="139" t="s">
        <v>125</v>
      </c>
      <c r="F11" s="140"/>
      <c r="G11" s="112">
        <f>190*1.19</f>
        <v>226.1</v>
      </c>
    </row>
    <row r="12" spans="1:7" ht="11.25" customHeight="1" x14ac:dyDescent="0.25">
      <c r="A12" s="62"/>
      <c r="B12" s="117" t="s">
        <v>62</v>
      </c>
      <c r="C12" s="113" t="s">
        <v>63</v>
      </c>
      <c r="D12" s="109"/>
      <c r="E12" s="147" t="s">
        <v>4</v>
      </c>
      <c r="F12" s="148"/>
      <c r="G12" s="111">
        <f>+G11*G9</f>
        <v>5878600</v>
      </c>
    </row>
    <row r="13" spans="1:7" ht="27" customHeight="1" x14ac:dyDescent="0.25">
      <c r="A13" s="62"/>
      <c r="B13" s="117" t="s">
        <v>64</v>
      </c>
      <c r="C13" s="114" t="s">
        <v>65</v>
      </c>
      <c r="D13" s="109"/>
      <c r="E13" s="137" t="s">
        <v>5</v>
      </c>
      <c r="F13" s="138"/>
      <c r="G13" s="7" t="s">
        <v>68</v>
      </c>
    </row>
    <row r="14" spans="1:7" ht="13.5" customHeight="1" x14ac:dyDescent="0.25">
      <c r="A14" s="62"/>
      <c r="B14" s="117" t="s">
        <v>6</v>
      </c>
      <c r="C14" s="114" t="s">
        <v>66</v>
      </c>
      <c r="D14" s="109"/>
      <c r="E14" s="137" t="s">
        <v>7</v>
      </c>
      <c r="F14" s="138"/>
      <c r="G14" s="110" t="s">
        <v>69</v>
      </c>
    </row>
    <row r="15" spans="1:7" ht="25.5" customHeight="1" x14ac:dyDescent="0.25">
      <c r="A15" s="62"/>
      <c r="B15" s="117" t="s">
        <v>8</v>
      </c>
      <c r="C15" s="134" t="s">
        <v>132</v>
      </c>
      <c r="D15" s="109"/>
      <c r="E15" s="143" t="s">
        <v>9</v>
      </c>
      <c r="F15" s="144"/>
      <c r="G15" s="7" t="s">
        <v>70</v>
      </c>
    </row>
    <row r="16" spans="1:7" ht="12" customHeight="1" x14ac:dyDescent="0.25">
      <c r="A16" s="2"/>
      <c r="B16" s="116"/>
      <c r="C16" s="8"/>
      <c r="D16" s="9"/>
      <c r="E16" s="10"/>
      <c r="F16" s="10"/>
      <c r="G16" s="11"/>
    </row>
    <row r="17" spans="1:7" ht="12" customHeight="1" x14ac:dyDescent="0.25">
      <c r="A17" s="12"/>
      <c r="B17" s="145" t="s">
        <v>10</v>
      </c>
      <c r="C17" s="146"/>
      <c r="D17" s="146"/>
      <c r="E17" s="146"/>
      <c r="F17" s="146"/>
      <c r="G17" s="146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5"/>
      <c r="B19" s="16" t="s">
        <v>11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12</v>
      </c>
      <c r="C20" s="19" t="s">
        <v>13</v>
      </c>
      <c r="D20" s="19" t="s">
        <v>14</v>
      </c>
      <c r="E20" s="19" t="s">
        <v>15</v>
      </c>
      <c r="F20" s="19" t="s">
        <v>16</v>
      </c>
      <c r="G20" s="19" t="s">
        <v>17</v>
      </c>
    </row>
    <row r="21" spans="1:7" ht="12.75" customHeight="1" x14ac:dyDescent="0.25">
      <c r="A21" s="12"/>
      <c r="B21" s="118" t="s">
        <v>71</v>
      </c>
      <c r="C21" s="119" t="s">
        <v>18</v>
      </c>
      <c r="D21" s="119">
        <v>1</v>
      </c>
      <c r="E21" s="119" t="s">
        <v>72</v>
      </c>
      <c r="F21" s="120">
        <v>22000</v>
      </c>
      <c r="G21" s="120">
        <f t="shared" ref="G21:G40" si="0">+D21*F21</f>
        <v>22000</v>
      </c>
    </row>
    <row r="22" spans="1:7" ht="15" x14ac:dyDescent="0.25">
      <c r="A22" s="12"/>
      <c r="B22" s="118" t="s">
        <v>73</v>
      </c>
      <c r="C22" s="119" t="s">
        <v>18</v>
      </c>
      <c r="D22" s="119">
        <v>5</v>
      </c>
      <c r="E22" s="119" t="s">
        <v>72</v>
      </c>
      <c r="F22" s="120">
        <v>22000</v>
      </c>
      <c r="G22" s="120">
        <f t="shared" si="0"/>
        <v>110000</v>
      </c>
    </row>
    <row r="23" spans="1:7" ht="12.75" customHeight="1" x14ac:dyDescent="0.25">
      <c r="A23" s="12"/>
      <c r="B23" s="131" t="s">
        <v>74</v>
      </c>
      <c r="C23" s="119" t="s">
        <v>18</v>
      </c>
      <c r="D23" s="119">
        <v>1</v>
      </c>
      <c r="E23" s="119" t="s">
        <v>75</v>
      </c>
      <c r="F23" s="120">
        <v>22000</v>
      </c>
      <c r="G23" s="120">
        <f t="shared" si="0"/>
        <v>22000</v>
      </c>
    </row>
    <row r="24" spans="1:7" ht="12.75" customHeight="1" x14ac:dyDescent="0.25">
      <c r="A24" s="12"/>
      <c r="B24" s="118" t="s">
        <v>76</v>
      </c>
      <c r="C24" s="119" t="s">
        <v>18</v>
      </c>
      <c r="D24" s="119">
        <v>1</v>
      </c>
      <c r="E24" s="119" t="s">
        <v>72</v>
      </c>
      <c r="F24" s="120">
        <v>22000</v>
      </c>
      <c r="G24" s="120">
        <f t="shared" si="0"/>
        <v>22000</v>
      </c>
    </row>
    <row r="25" spans="1:7" ht="12" customHeight="1" x14ac:dyDescent="0.25">
      <c r="A25" s="2"/>
      <c r="B25" s="118" t="s">
        <v>77</v>
      </c>
      <c r="C25" s="119" t="s">
        <v>18</v>
      </c>
      <c r="D25" s="119">
        <v>2</v>
      </c>
      <c r="E25" s="119" t="s">
        <v>75</v>
      </c>
      <c r="F25" s="120">
        <v>22000</v>
      </c>
      <c r="G25" s="120">
        <f t="shared" si="0"/>
        <v>44000</v>
      </c>
    </row>
    <row r="26" spans="1:7" ht="12" customHeight="1" x14ac:dyDescent="0.25">
      <c r="A26" s="5"/>
      <c r="B26" s="118" t="s">
        <v>76</v>
      </c>
      <c r="C26" s="119" t="s">
        <v>18</v>
      </c>
      <c r="D26" s="119">
        <v>1</v>
      </c>
      <c r="E26" s="119" t="s">
        <v>75</v>
      </c>
      <c r="F26" s="120">
        <v>22000</v>
      </c>
      <c r="G26" s="120">
        <f t="shared" si="0"/>
        <v>22000</v>
      </c>
    </row>
    <row r="27" spans="1:7" ht="24" customHeight="1" x14ac:dyDescent="0.25">
      <c r="A27" s="5"/>
      <c r="B27" s="118" t="s">
        <v>78</v>
      </c>
      <c r="C27" s="119" t="s">
        <v>18</v>
      </c>
      <c r="D27" s="119">
        <v>2</v>
      </c>
      <c r="E27" s="119" t="s">
        <v>75</v>
      </c>
      <c r="F27" s="120">
        <v>22000</v>
      </c>
      <c r="G27" s="120">
        <f t="shared" si="0"/>
        <v>44000</v>
      </c>
    </row>
    <row r="28" spans="1:7" ht="12" customHeight="1" x14ac:dyDescent="0.25">
      <c r="A28" s="5"/>
      <c r="B28" s="118" t="s">
        <v>79</v>
      </c>
      <c r="C28" s="119" t="s">
        <v>18</v>
      </c>
      <c r="D28" s="119">
        <v>3</v>
      </c>
      <c r="E28" s="119" t="s">
        <v>75</v>
      </c>
      <c r="F28" s="120">
        <v>22000</v>
      </c>
      <c r="G28" s="120">
        <f t="shared" si="0"/>
        <v>66000</v>
      </c>
    </row>
    <row r="29" spans="1:7" ht="12" customHeight="1" x14ac:dyDescent="0.25">
      <c r="A29" s="5"/>
      <c r="B29" s="118" t="s">
        <v>76</v>
      </c>
      <c r="C29" s="119" t="s">
        <v>18</v>
      </c>
      <c r="D29" s="119">
        <v>1</v>
      </c>
      <c r="E29" s="119" t="s">
        <v>80</v>
      </c>
      <c r="F29" s="120">
        <v>22000</v>
      </c>
      <c r="G29" s="120">
        <f t="shared" si="0"/>
        <v>22000</v>
      </c>
    </row>
    <row r="30" spans="1:7" ht="12" customHeight="1" x14ac:dyDescent="0.25">
      <c r="A30" s="2"/>
      <c r="B30" s="118" t="s">
        <v>77</v>
      </c>
      <c r="C30" s="119" t="s">
        <v>18</v>
      </c>
      <c r="D30" s="119">
        <v>2</v>
      </c>
      <c r="E30" s="119" t="s">
        <v>80</v>
      </c>
      <c r="F30" s="120">
        <v>22000</v>
      </c>
      <c r="G30" s="120">
        <f t="shared" si="0"/>
        <v>44000</v>
      </c>
    </row>
    <row r="31" spans="1:7" ht="12" customHeight="1" x14ac:dyDescent="0.25">
      <c r="A31" s="5"/>
      <c r="B31" s="118" t="s">
        <v>79</v>
      </c>
      <c r="C31" s="119" t="s">
        <v>18</v>
      </c>
      <c r="D31" s="119">
        <v>3</v>
      </c>
      <c r="E31" s="119" t="s">
        <v>80</v>
      </c>
      <c r="F31" s="120">
        <v>22000</v>
      </c>
      <c r="G31" s="120">
        <f t="shared" si="0"/>
        <v>66000</v>
      </c>
    </row>
    <row r="32" spans="1:7" ht="24" customHeight="1" x14ac:dyDescent="0.25">
      <c r="A32" s="5"/>
      <c r="B32" s="118" t="s">
        <v>78</v>
      </c>
      <c r="C32" s="119" t="s">
        <v>18</v>
      </c>
      <c r="D32" s="119">
        <v>2</v>
      </c>
      <c r="E32" s="119" t="s">
        <v>80</v>
      </c>
      <c r="F32" s="120">
        <v>22000</v>
      </c>
      <c r="G32" s="120">
        <f t="shared" si="0"/>
        <v>44000</v>
      </c>
    </row>
    <row r="33" spans="1:11" ht="12.75" customHeight="1" x14ac:dyDescent="0.25">
      <c r="A33" s="12"/>
      <c r="B33" s="118" t="s">
        <v>81</v>
      </c>
      <c r="C33" s="119" t="s">
        <v>18</v>
      </c>
      <c r="D33" s="119">
        <v>3</v>
      </c>
      <c r="E33" s="119" t="s">
        <v>82</v>
      </c>
      <c r="F33" s="120">
        <v>22000</v>
      </c>
      <c r="G33" s="120">
        <f t="shared" si="0"/>
        <v>66000</v>
      </c>
    </row>
    <row r="34" spans="1:11" ht="12.75" customHeight="1" x14ac:dyDescent="0.25">
      <c r="A34" s="12"/>
      <c r="B34" s="118" t="s">
        <v>78</v>
      </c>
      <c r="C34" s="119" t="s">
        <v>18</v>
      </c>
      <c r="D34" s="119">
        <v>2</v>
      </c>
      <c r="E34" s="119" t="s">
        <v>82</v>
      </c>
      <c r="F34" s="120">
        <v>22000</v>
      </c>
      <c r="G34" s="120">
        <f t="shared" si="0"/>
        <v>44000</v>
      </c>
    </row>
    <row r="35" spans="1:11" ht="12.75" customHeight="1" x14ac:dyDescent="0.25">
      <c r="A35" s="12"/>
      <c r="B35" s="118" t="s">
        <v>79</v>
      </c>
      <c r="C35" s="119" t="s">
        <v>18</v>
      </c>
      <c r="D35" s="119">
        <v>3</v>
      </c>
      <c r="E35" s="119" t="s">
        <v>82</v>
      </c>
      <c r="F35" s="120">
        <v>22000</v>
      </c>
      <c r="G35" s="120">
        <f t="shared" si="0"/>
        <v>66000</v>
      </c>
    </row>
    <row r="36" spans="1:11" ht="12.75" customHeight="1" x14ac:dyDescent="0.25">
      <c r="A36" s="12"/>
      <c r="B36" s="118" t="s">
        <v>77</v>
      </c>
      <c r="C36" s="119" t="s">
        <v>18</v>
      </c>
      <c r="D36" s="119">
        <v>2</v>
      </c>
      <c r="E36" s="119" t="s">
        <v>83</v>
      </c>
      <c r="F36" s="120">
        <v>22000</v>
      </c>
      <c r="G36" s="120">
        <f t="shared" si="0"/>
        <v>44000</v>
      </c>
    </row>
    <row r="37" spans="1:11" ht="12.75" customHeight="1" x14ac:dyDescent="0.25">
      <c r="A37" s="12"/>
      <c r="B37" s="118" t="s">
        <v>78</v>
      </c>
      <c r="C37" s="119" t="s">
        <v>18</v>
      </c>
      <c r="D37" s="119">
        <v>2</v>
      </c>
      <c r="E37" s="119" t="s">
        <v>83</v>
      </c>
      <c r="F37" s="120">
        <v>22000</v>
      </c>
      <c r="G37" s="120">
        <f t="shared" si="0"/>
        <v>44000</v>
      </c>
    </row>
    <row r="38" spans="1:11" ht="12.75" customHeight="1" x14ac:dyDescent="0.25">
      <c r="A38" s="12"/>
      <c r="B38" s="118" t="s">
        <v>84</v>
      </c>
      <c r="C38" s="119" t="s">
        <v>18</v>
      </c>
      <c r="D38" s="119">
        <v>5</v>
      </c>
      <c r="E38" s="119" t="s">
        <v>85</v>
      </c>
      <c r="F38" s="120">
        <v>22000</v>
      </c>
      <c r="G38" s="120">
        <f t="shared" si="0"/>
        <v>110000</v>
      </c>
    </row>
    <row r="39" spans="1:11" ht="15" x14ac:dyDescent="0.25">
      <c r="A39" s="12"/>
      <c r="B39" s="118" t="s">
        <v>86</v>
      </c>
      <c r="C39" s="119" t="s">
        <v>18</v>
      </c>
      <c r="D39" s="119">
        <v>5</v>
      </c>
      <c r="E39" s="119" t="s">
        <v>85</v>
      </c>
      <c r="F39" s="120">
        <v>22000</v>
      </c>
      <c r="G39" s="120">
        <f t="shared" si="0"/>
        <v>110000</v>
      </c>
    </row>
    <row r="40" spans="1:11" ht="15" x14ac:dyDescent="0.25">
      <c r="A40" s="12"/>
      <c r="B40" s="118" t="s">
        <v>87</v>
      </c>
      <c r="C40" s="119" t="s">
        <v>18</v>
      </c>
      <c r="D40" s="119">
        <v>10</v>
      </c>
      <c r="E40" s="119" t="s">
        <v>85</v>
      </c>
      <c r="F40" s="120">
        <v>22000</v>
      </c>
      <c r="G40" s="120">
        <f t="shared" si="0"/>
        <v>220000</v>
      </c>
    </row>
    <row r="41" spans="1:11" customFormat="1" ht="12.75" customHeight="1" x14ac:dyDescent="0.25">
      <c r="A41" s="12"/>
      <c r="B41" s="20" t="s">
        <v>19</v>
      </c>
      <c r="C41" s="21"/>
      <c r="D41" s="21"/>
      <c r="E41" s="21"/>
      <c r="F41" s="22"/>
      <c r="G41" s="23">
        <f>SUM(G21:G40)</f>
        <v>1232000</v>
      </c>
      <c r="H41" s="1"/>
      <c r="I41" s="1"/>
      <c r="J41" s="1"/>
      <c r="K41" s="1"/>
    </row>
    <row r="42" spans="1:11" customFormat="1" ht="14.25" customHeight="1" x14ac:dyDescent="0.25">
      <c r="A42" s="12"/>
      <c r="B42" s="13"/>
      <c r="C42" s="15"/>
      <c r="D42" s="15"/>
      <c r="E42" s="15"/>
      <c r="F42" s="24"/>
      <c r="G42" s="24"/>
      <c r="H42" s="1"/>
      <c r="I42" s="1"/>
      <c r="J42" s="1"/>
      <c r="K42" s="1"/>
    </row>
    <row r="43" spans="1:11" customFormat="1" ht="12.75" customHeight="1" x14ac:dyDescent="0.25">
      <c r="A43" s="12"/>
      <c r="B43" s="25" t="s">
        <v>20</v>
      </c>
      <c r="C43" s="26"/>
      <c r="D43" s="27"/>
      <c r="E43" s="27"/>
      <c r="F43" s="28"/>
      <c r="G43" s="28"/>
      <c r="H43" s="1"/>
      <c r="I43" s="1"/>
      <c r="J43" s="1"/>
      <c r="K43" s="1"/>
    </row>
    <row r="44" spans="1:11" customFormat="1" ht="25.5" customHeight="1" x14ac:dyDescent="0.25">
      <c r="A44" s="5"/>
      <c r="B44" s="29" t="s">
        <v>12</v>
      </c>
      <c r="C44" s="30" t="s">
        <v>13</v>
      </c>
      <c r="D44" s="30" t="s">
        <v>14</v>
      </c>
      <c r="E44" s="29" t="s">
        <v>15</v>
      </c>
      <c r="F44" s="30" t="s">
        <v>16</v>
      </c>
      <c r="G44" s="29" t="s">
        <v>17</v>
      </c>
      <c r="H44" s="1"/>
      <c r="I44" s="1"/>
      <c r="J44" s="1"/>
      <c r="K44" s="1"/>
    </row>
    <row r="45" spans="1:11" customFormat="1" ht="12" customHeight="1" x14ac:dyDescent="0.25">
      <c r="A45" s="2"/>
      <c r="B45" s="31"/>
      <c r="C45" s="32"/>
      <c r="D45" s="32"/>
      <c r="E45" s="32"/>
      <c r="F45" s="107"/>
      <c r="G45" s="107"/>
      <c r="H45" s="1"/>
      <c r="I45" s="1"/>
      <c r="J45" s="1"/>
      <c r="K45" s="1"/>
    </row>
    <row r="46" spans="1:11" customFormat="1" ht="12" customHeight="1" x14ac:dyDescent="0.25">
      <c r="A46" s="5"/>
      <c r="B46" s="33" t="s">
        <v>21</v>
      </c>
      <c r="C46" s="34"/>
      <c r="D46" s="34"/>
      <c r="E46" s="34"/>
      <c r="F46" s="35"/>
      <c r="G46" s="108">
        <f>SUM(G45)</f>
        <v>0</v>
      </c>
      <c r="H46" s="1"/>
      <c r="I46" s="1"/>
      <c r="J46" s="1"/>
      <c r="K46" s="1"/>
    </row>
    <row r="47" spans="1:11" customFormat="1" ht="15.75" customHeight="1" x14ac:dyDescent="0.25">
      <c r="A47" s="5"/>
      <c r="B47" s="36"/>
      <c r="C47" s="37"/>
      <c r="D47" s="37"/>
      <c r="E47" s="37"/>
      <c r="F47" s="38"/>
      <c r="G47" s="38"/>
      <c r="H47" s="1"/>
      <c r="I47" s="1"/>
      <c r="J47" s="1"/>
      <c r="K47" s="106"/>
    </row>
    <row r="48" spans="1:11" customFormat="1" ht="12.75" customHeight="1" x14ac:dyDescent="0.25">
      <c r="A48" s="12"/>
      <c r="B48" s="25" t="s">
        <v>22</v>
      </c>
      <c r="C48" s="26"/>
      <c r="D48" s="27"/>
      <c r="E48" s="27"/>
      <c r="F48" s="28"/>
      <c r="G48" s="28"/>
      <c r="H48" s="1"/>
      <c r="I48" s="1"/>
      <c r="J48" s="1"/>
      <c r="K48" s="106"/>
    </row>
    <row r="49" spans="1:7" customFormat="1" ht="21" customHeight="1" x14ac:dyDescent="0.25">
      <c r="A49" s="12"/>
      <c r="B49" s="39" t="s">
        <v>12</v>
      </c>
      <c r="C49" s="39" t="s">
        <v>13</v>
      </c>
      <c r="D49" s="39" t="s">
        <v>14</v>
      </c>
      <c r="E49" s="39" t="s">
        <v>15</v>
      </c>
      <c r="F49" s="40" t="s">
        <v>16</v>
      </c>
      <c r="G49" s="39" t="s">
        <v>17</v>
      </c>
    </row>
    <row r="50" spans="1:7" customFormat="1" ht="12.75" customHeight="1" x14ac:dyDescent="0.25">
      <c r="A50" s="12"/>
      <c r="B50" s="118" t="s">
        <v>24</v>
      </c>
      <c r="C50" s="119" t="s">
        <v>23</v>
      </c>
      <c r="D50" s="119">
        <v>0.25</v>
      </c>
      <c r="E50" s="119" t="s">
        <v>72</v>
      </c>
      <c r="F50" s="120">
        <v>392700.00000000006</v>
      </c>
      <c r="G50" s="120">
        <f>+D50*F50</f>
        <v>98175.000000000015</v>
      </c>
    </row>
    <row r="51" spans="1:7" customFormat="1" ht="12.75" customHeight="1" x14ac:dyDescent="0.25">
      <c r="A51" s="12"/>
      <c r="B51" s="118" t="s">
        <v>88</v>
      </c>
      <c r="C51" s="119" t="s">
        <v>23</v>
      </c>
      <c r="D51" s="119">
        <v>0.26</v>
      </c>
      <c r="E51" s="119" t="s">
        <v>72</v>
      </c>
      <c r="F51" s="120">
        <v>366520.00000000006</v>
      </c>
      <c r="G51" s="120">
        <f t="shared" ref="G51:G55" si="1">+D51*F51</f>
        <v>95295.200000000012</v>
      </c>
    </row>
    <row r="52" spans="1:7" customFormat="1" ht="12.75" customHeight="1" x14ac:dyDescent="0.25">
      <c r="A52" s="12"/>
      <c r="B52" s="118" t="s">
        <v>76</v>
      </c>
      <c r="C52" s="119" t="s">
        <v>23</v>
      </c>
      <c r="D52" s="119">
        <v>0.2</v>
      </c>
      <c r="E52" s="119" t="s">
        <v>89</v>
      </c>
      <c r="F52" s="120">
        <v>229075.00000000003</v>
      </c>
      <c r="G52" s="120">
        <f t="shared" si="1"/>
        <v>45815.000000000007</v>
      </c>
    </row>
    <row r="53" spans="1:7" customFormat="1" ht="12.75" customHeight="1" x14ac:dyDescent="0.25">
      <c r="A53" s="12"/>
      <c r="B53" s="118" t="s">
        <v>90</v>
      </c>
      <c r="C53" s="119" t="s">
        <v>23</v>
      </c>
      <c r="D53" s="119">
        <v>0.2</v>
      </c>
      <c r="E53" s="119" t="s">
        <v>72</v>
      </c>
      <c r="F53" s="120">
        <v>229075.00000000003</v>
      </c>
      <c r="G53" s="120">
        <f t="shared" si="1"/>
        <v>45815.000000000007</v>
      </c>
    </row>
    <row r="54" spans="1:7" customFormat="1" ht="12.75" customHeight="1" x14ac:dyDescent="0.25">
      <c r="A54" s="12"/>
      <c r="B54" s="118" t="s">
        <v>91</v>
      </c>
      <c r="C54" s="119" t="s">
        <v>23</v>
      </c>
      <c r="D54" s="119">
        <v>1</v>
      </c>
      <c r="E54" s="119" t="s">
        <v>89</v>
      </c>
      <c r="F54" s="120">
        <v>229075.00000000003</v>
      </c>
      <c r="G54" s="120">
        <f t="shared" si="1"/>
        <v>229075.00000000003</v>
      </c>
    </row>
    <row r="55" spans="1:7" customFormat="1" ht="12.75" customHeight="1" x14ac:dyDescent="0.25">
      <c r="A55" s="62"/>
      <c r="B55" s="118" t="s">
        <v>127</v>
      </c>
      <c r="C55" s="119" t="s">
        <v>23</v>
      </c>
      <c r="D55" s="119">
        <v>4</v>
      </c>
      <c r="E55" s="119" t="s">
        <v>69</v>
      </c>
      <c r="F55" s="120">
        <v>104720.00000000001</v>
      </c>
      <c r="G55" s="120">
        <f t="shared" si="1"/>
        <v>418880.00000000006</v>
      </c>
    </row>
    <row r="56" spans="1:7" customFormat="1" ht="12" customHeight="1" x14ac:dyDescent="0.25">
      <c r="A56" s="62"/>
      <c r="B56" s="127" t="s">
        <v>25</v>
      </c>
      <c r="C56" s="128"/>
      <c r="D56" s="128"/>
      <c r="E56" s="128"/>
      <c r="F56" s="129"/>
      <c r="G56" s="130">
        <f>SUM(G50:G55)</f>
        <v>933055.20000000019</v>
      </c>
    </row>
    <row r="57" spans="1:7" customFormat="1" ht="12" customHeight="1" x14ac:dyDescent="0.25">
      <c r="A57" s="62"/>
      <c r="B57" s="36"/>
      <c r="C57" s="37"/>
      <c r="D57" s="37"/>
      <c r="E57" s="37"/>
      <c r="F57" s="38"/>
      <c r="G57" s="38"/>
    </row>
    <row r="58" spans="1:7" customFormat="1" ht="12.75" customHeight="1" x14ac:dyDescent="0.25">
      <c r="A58" s="62"/>
      <c r="B58" s="25" t="s">
        <v>26</v>
      </c>
      <c r="C58" s="26"/>
      <c r="D58" s="27"/>
      <c r="E58" s="27"/>
      <c r="F58" s="28"/>
      <c r="G58" s="28"/>
    </row>
    <row r="59" spans="1:7" customFormat="1" ht="12" customHeight="1" x14ac:dyDescent="0.25">
      <c r="A59" s="62"/>
      <c r="B59" s="40" t="s">
        <v>27</v>
      </c>
      <c r="C59" s="40" t="s">
        <v>28</v>
      </c>
      <c r="D59" s="40" t="s">
        <v>29</v>
      </c>
      <c r="E59" s="40" t="s">
        <v>15</v>
      </c>
      <c r="F59" s="40" t="s">
        <v>16</v>
      </c>
      <c r="G59" s="40" t="s">
        <v>17</v>
      </c>
    </row>
    <row r="60" spans="1:7" customFormat="1" ht="12" customHeight="1" x14ac:dyDescent="0.25">
      <c r="A60" s="62"/>
      <c r="B60" s="121" t="s">
        <v>92</v>
      </c>
      <c r="C60" s="118"/>
      <c r="D60" s="118"/>
      <c r="E60" s="118"/>
      <c r="F60" s="122"/>
      <c r="G60" s="123"/>
    </row>
    <row r="61" spans="1:7" customFormat="1" ht="12" customHeight="1" x14ac:dyDescent="0.25">
      <c r="A61" s="62"/>
      <c r="B61" s="124" t="s">
        <v>93</v>
      </c>
      <c r="C61" s="125" t="s">
        <v>31</v>
      </c>
      <c r="D61" s="125">
        <v>1</v>
      </c>
      <c r="E61" s="125" t="s">
        <v>94</v>
      </c>
      <c r="F61" s="120">
        <v>111837</v>
      </c>
      <c r="G61" s="120">
        <f>+D61*F61</f>
        <v>111837</v>
      </c>
    </row>
    <row r="62" spans="1:7" customFormat="1" ht="12" customHeight="1" x14ac:dyDescent="0.25">
      <c r="A62" s="62"/>
      <c r="B62" s="121" t="s">
        <v>30</v>
      </c>
      <c r="C62" s="125"/>
      <c r="D62" s="125"/>
      <c r="E62" s="125"/>
      <c r="F62" s="120"/>
      <c r="G62" s="120"/>
    </row>
    <row r="63" spans="1:7" customFormat="1" ht="12" customHeight="1" x14ac:dyDescent="0.25">
      <c r="A63" s="62"/>
      <c r="B63" s="124" t="s">
        <v>95</v>
      </c>
      <c r="C63" s="125" t="s">
        <v>31</v>
      </c>
      <c r="D63" s="125">
        <v>220</v>
      </c>
      <c r="E63" s="125" t="s">
        <v>120</v>
      </c>
      <c r="F63" s="120">
        <v>1202</v>
      </c>
      <c r="G63" s="120">
        <f t="shared" ref="G63:G74" si="2">+D63*F63</f>
        <v>264440</v>
      </c>
    </row>
    <row r="64" spans="1:7" customFormat="1" ht="12" customHeight="1" x14ac:dyDescent="0.25">
      <c r="A64" s="62"/>
      <c r="B64" s="124" t="s">
        <v>96</v>
      </c>
      <c r="C64" s="125" t="s">
        <v>31</v>
      </c>
      <c r="D64" s="125">
        <v>200</v>
      </c>
      <c r="E64" s="125" t="s">
        <v>120</v>
      </c>
      <c r="F64" s="120">
        <v>1372</v>
      </c>
      <c r="G64" s="120">
        <f t="shared" si="2"/>
        <v>274400</v>
      </c>
    </row>
    <row r="65" spans="1:7" customFormat="1" ht="12.75" customHeight="1" x14ac:dyDescent="0.25">
      <c r="A65" s="62"/>
      <c r="B65" s="124" t="s">
        <v>97</v>
      </c>
      <c r="C65" s="125" t="s">
        <v>31</v>
      </c>
      <c r="D65" s="125">
        <v>200</v>
      </c>
      <c r="E65" s="125" t="s">
        <v>120</v>
      </c>
      <c r="F65" s="120">
        <v>1529</v>
      </c>
      <c r="G65" s="120">
        <f t="shared" si="2"/>
        <v>305800</v>
      </c>
    </row>
    <row r="66" spans="1:7" customFormat="1" ht="12.75" customHeight="1" x14ac:dyDescent="0.25">
      <c r="A66" s="62"/>
      <c r="B66" s="124" t="s">
        <v>98</v>
      </c>
      <c r="C66" s="125" t="s">
        <v>31</v>
      </c>
      <c r="D66" s="125">
        <v>300</v>
      </c>
      <c r="E66" s="125" t="s">
        <v>120</v>
      </c>
      <c r="F66" s="120">
        <v>1726</v>
      </c>
      <c r="G66" s="120">
        <f t="shared" si="2"/>
        <v>517800</v>
      </c>
    </row>
    <row r="67" spans="1:7" customFormat="1" ht="15" customHeight="1" x14ac:dyDescent="0.25">
      <c r="A67" s="62"/>
      <c r="B67" s="124" t="s">
        <v>99</v>
      </c>
      <c r="C67" s="125" t="s">
        <v>100</v>
      </c>
      <c r="D67" s="125">
        <v>0.5</v>
      </c>
      <c r="E67" s="125" t="s">
        <v>101</v>
      </c>
      <c r="F67" s="120">
        <v>17800</v>
      </c>
      <c r="G67" s="120">
        <f t="shared" si="2"/>
        <v>8900</v>
      </c>
    </row>
    <row r="68" spans="1:7" customFormat="1" ht="12" customHeight="1" x14ac:dyDescent="0.25">
      <c r="A68" s="62"/>
      <c r="B68" s="124" t="s">
        <v>102</v>
      </c>
      <c r="C68" s="125" t="s">
        <v>100</v>
      </c>
      <c r="D68" s="125">
        <v>4</v>
      </c>
      <c r="E68" s="125" t="s">
        <v>121</v>
      </c>
      <c r="F68" s="120">
        <v>23380</v>
      </c>
      <c r="G68" s="120">
        <f t="shared" si="2"/>
        <v>93520</v>
      </c>
    </row>
    <row r="69" spans="1:7" customFormat="1" ht="12" customHeight="1" x14ac:dyDescent="0.25">
      <c r="A69" s="62"/>
      <c r="B69" s="124" t="s">
        <v>103</v>
      </c>
      <c r="C69" s="125" t="s">
        <v>100</v>
      </c>
      <c r="D69" s="125">
        <v>4</v>
      </c>
      <c r="E69" s="125" t="s">
        <v>121</v>
      </c>
      <c r="F69" s="120">
        <v>13450</v>
      </c>
      <c r="G69" s="120">
        <f t="shared" si="2"/>
        <v>53800</v>
      </c>
    </row>
    <row r="70" spans="1:7" customFormat="1" ht="12" customHeight="1" x14ac:dyDescent="0.25">
      <c r="A70" s="62"/>
      <c r="B70" s="124" t="s">
        <v>104</v>
      </c>
      <c r="C70" s="125" t="s">
        <v>100</v>
      </c>
      <c r="D70" s="125">
        <v>2</v>
      </c>
      <c r="E70" s="125" t="s">
        <v>122</v>
      </c>
      <c r="F70" s="120">
        <v>14640</v>
      </c>
      <c r="G70" s="120">
        <f t="shared" si="2"/>
        <v>29280</v>
      </c>
    </row>
    <row r="71" spans="1:7" customFormat="1" ht="12" customHeight="1" x14ac:dyDescent="0.25">
      <c r="A71" s="62"/>
      <c r="B71" s="121" t="s">
        <v>105</v>
      </c>
      <c r="C71" s="124"/>
      <c r="D71" s="125"/>
      <c r="E71" s="125"/>
      <c r="F71" s="120"/>
      <c r="G71" s="120"/>
    </row>
    <row r="72" spans="1:7" customFormat="1" ht="12" customHeight="1" x14ac:dyDescent="0.25">
      <c r="A72" s="62"/>
      <c r="B72" s="124" t="s">
        <v>106</v>
      </c>
      <c r="C72" s="125" t="s">
        <v>31</v>
      </c>
      <c r="D72" s="125">
        <v>10</v>
      </c>
      <c r="E72" s="125" t="s">
        <v>123</v>
      </c>
      <c r="F72" s="126">
        <v>7020</v>
      </c>
      <c r="G72" s="120">
        <f>+D72*F72</f>
        <v>70200</v>
      </c>
    </row>
    <row r="73" spans="1:7" customFormat="1" ht="12" customHeight="1" x14ac:dyDescent="0.25">
      <c r="A73" s="62"/>
      <c r="B73" s="124" t="s">
        <v>107</v>
      </c>
      <c r="C73" s="125" t="s">
        <v>108</v>
      </c>
      <c r="D73" s="125">
        <v>1</v>
      </c>
      <c r="E73" s="125" t="s">
        <v>109</v>
      </c>
      <c r="F73" s="126">
        <v>14450</v>
      </c>
      <c r="G73" s="120">
        <f>+D73*F73</f>
        <v>14450</v>
      </c>
    </row>
    <row r="74" spans="1:7" customFormat="1" ht="12" customHeight="1" x14ac:dyDescent="0.25">
      <c r="A74" s="62"/>
      <c r="B74" s="124" t="s">
        <v>110</v>
      </c>
      <c r="C74" s="125" t="s">
        <v>100</v>
      </c>
      <c r="D74" s="125">
        <v>0.25</v>
      </c>
      <c r="E74" s="119" t="s">
        <v>111</v>
      </c>
      <c r="F74" s="120">
        <v>86440</v>
      </c>
      <c r="G74" s="120">
        <f t="shared" si="2"/>
        <v>21610</v>
      </c>
    </row>
    <row r="75" spans="1:7" customFormat="1" ht="12.75" customHeight="1" x14ac:dyDescent="0.25">
      <c r="A75" s="62"/>
      <c r="B75" s="121" t="s">
        <v>32</v>
      </c>
      <c r="C75" s="125"/>
      <c r="D75" s="125"/>
      <c r="E75" s="119"/>
      <c r="F75" s="120"/>
      <c r="G75" s="120"/>
    </row>
    <row r="76" spans="1:7" customFormat="1" ht="12" customHeight="1" x14ac:dyDescent="0.25">
      <c r="A76" s="62"/>
      <c r="B76" s="124" t="s">
        <v>112</v>
      </c>
      <c r="C76" s="125" t="s">
        <v>113</v>
      </c>
      <c r="D76" s="125">
        <v>1</v>
      </c>
      <c r="E76" s="119" t="s">
        <v>114</v>
      </c>
      <c r="F76" s="120">
        <v>37840</v>
      </c>
      <c r="G76" s="120">
        <f>+D76*F76</f>
        <v>37840</v>
      </c>
    </row>
    <row r="77" spans="1:7" customFormat="1" ht="12.75" customHeight="1" x14ac:dyDescent="0.25">
      <c r="A77" s="62"/>
      <c r="B77" s="124" t="s">
        <v>115</v>
      </c>
      <c r="C77" s="125" t="s">
        <v>100</v>
      </c>
      <c r="D77" s="125">
        <v>0.6</v>
      </c>
      <c r="E77" s="119" t="s">
        <v>116</v>
      </c>
      <c r="F77" s="120">
        <v>23510</v>
      </c>
      <c r="G77" s="120">
        <f>+D77*F77</f>
        <v>14106</v>
      </c>
    </row>
    <row r="78" spans="1:7" customFormat="1" ht="11.25" customHeight="1" x14ac:dyDescent="0.25">
      <c r="A78" s="1"/>
      <c r="B78" s="41" t="s">
        <v>33</v>
      </c>
      <c r="C78" s="42"/>
      <c r="D78" s="42"/>
      <c r="E78" s="42"/>
      <c r="F78" s="43"/>
      <c r="G78" s="44">
        <f>SUM(G61:G77)</f>
        <v>1817983</v>
      </c>
    </row>
    <row r="79" spans="1:7" customFormat="1" ht="11.25" customHeight="1" x14ac:dyDescent="0.25">
      <c r="A79" s="1"/>
      <c r="B79" s="36"/>
      <c r="C79" s="37"/>
      <c r="D79" s="37"/>
      <c r="E79" s="45"/>
      <c r="F79" s="38"/>
      <c r="G79" s="38"/>
    </row>
    <row r="80" spans="1:7" customFormat="1" ht="11.25" customHeight="1" x14ac:dyDescent="0.25">
      <c r="A80" s="1"/>
      <c r="B80" s="25" t="s">
        <v>34</v>
      </c>
      <c r="C80" s="26"/>
      <c r="D80" s="27"/>
      <c r="E80" s="27"/>
      <c r="F80" s="28"/>
      <c r="G80" s="28"/>
    </row>
    <row r="81" spans="2:7" customFormat="1" ht="11.25" customHeight="1" x14ac:dyDescent="0.25">
      <c r="B81" s="39" t="s">
        <v>35</v>
      </c>
      <c r="C81" s="40" t="s">
        <v>28</v>
      </c>
      <c r="D81" s="40" t="s">
        <v>29</v>
      </c>
      <c r="E81" s="39" t="s">
        <v>15</v>
      </c>
      <c r="F81" s="40" t="s">
        <v>16</v>
      </c>
      <c r="G81" s="39" t="s">
        <v>17</v>
      </c>
    </row>
    <row r="82" spans="2:7" customFormat="1" ht="11.25" customHeight="1" x14ac:dyDescent="0.25">
      <c r="B82" s="124" t="s">
        <v>117</v>
      </c>
      <c r="C82" s="125" t="s">
        <v>118</v>
      </c>
      <c r="D82" s="125">
        <v>1</v>
      </c>
      <c r="E82" s="125" t="s">
        <v>119</v>
      </c>
      <c r="F82" s="120">
        <f>220000*1.19</f>
        <v>261800</v>
      </c>
      <c r="G82" s="120">
        <f>+D82*F82</f>
        <v>261800</v>
      </c>
    </row>
    <row r="83" spans="2:7" customFormat="1" ht="11.25" customHeight="1" x14ac:dyDescent="0.25">
      <c r="B83" s="124" t="s">
        <v>128</v>
      </c>
      <c r="C83" s="125" t="s">
        <v>118</v>
      </c>
      <c r="D83" s="125">
        <v>1</v>
      </c>
      <c r="E83" s="125" t="s">
        <v>119</v>
      </c>
      <c r="F83" s="120">
        <v>90000</v>
      </c>
      <c r="G83" s="120">
        <f>+D83*F83</f>
        <v>90000</v>
      </c>
    </row>
    <row r="84" spans="2:7" customFormat="1" ht="11.25" customHeight="1" x14ac:dyDescent="0.25">
      <c r="B84" s="46" t="s">
        <v>36</v>
      </c>
      <c r="C84" s="47"/>
      <c r="D84" s="47"/>
      <c r="E84" s="47"/>
      <c r="F84" s="48"/>
      <c r="G84" s="49">
        <f>SUM(G82:G83)</f>
        <v>351800</v>
      </c>
    </row>
    <row r="85" spans="2:7" customFormat="1" ht="11.25" customHeight="1" x14ac:dyDescent="0.25">
      <c r="B85" s="65"/>
      <c r="C85" s="65"/>
      <c r="D85" s="65"/>
      <c r="E85" s="65"/>
      <c r="F85" s="66"/>
      <c r="G85" s="66"/>
    </row>
    <row r="86" spans="2:7" customFormat="1" ht="11.25" customHeight="1" x14ac:dyDescent="0.25">
      <c r="B86" s="67" t="s">
        <v>37</v>
      </c>
      <c r="C86" s="68"/>
      <c r="D86" s="68"/>
      <c r="E86" s="68"/>
      <c r="F86" s="68"/>
      <c r="G86" s="69">
        <f>G41+G46+G56+G78+G84</f>
        <v>4334838.2</v>
      </c>
    </row>
    <row r="87" spans="2:7" customFormat="1" ht="11.25" customHeight="1" x14ac:dyDescent="0.25">
      <c r="B87" s="70" t="s">
        <v>38</v>
      </c>
      <c r="C87" s="51"/>
      <c r="D87" s="51"/>
      <c r="E87" s="51"/>
      <c r="F87" s="51"/>
      <c r="G87" s="71">
        <f>G86*0.05</f>
        <v>216741.91000000003</v>
      </c>
    </row>
    <row r="88" spans="2:7" customFormat="1" ht="11.25" customHeight="1" x14ac:dyDescent="0.25">
      <c r="B88" s="72" t="s">
        <v>39</v>
      </c>
      <c r="C88" s="50"/>
      <c r="D88" s="50"/>
      <c r="E88" s="50"/>
      <c r="F88" s="50"/>
      <c r="G88" s="73">
        <f>G87+G86</f>
        <v>4551580.1100000003</v>
      </c>
    </row>
    <row r="89" spans="2:7" customFormat="1" ht="11.25" customHeight="1" x14ac:dyDescent="0.25">
      <c r="B89" s="70" t="s">
        <v>40</v>
      </c>
      <c r="C89" s="51"/>
      <c r="D89" s="51"/>
      <c r="E89" s="51"/>
      <c r="F89" s="51"/>
      <c r="G89" s="71">
        <f>G12</f>
        <v>5878600</v>
      </c>
    </row>
    <row r="90" spans="2:7" customFormat="1" ht="11.25" customHeight="1" x14ac:dyDescent="0.25">
      <c r="B90" s="74" t="s">
        <v>41</v>
      </c>
      <c r="C90" s="75"/>
      <c r="D90" s="75"/>
      <c r="E90" s="75"/>
      <c r="F90" s="75"/>
      <c r="G90" s="76">
        <f>G89-G88</f>
        <v>1327019.8899999997</v>
      </c>
    </row>
    <row r="91" spans="2:7" customFormat="1" ht="11.25" customHeight="1" x14ac:dyDescent="0.25">
      <c r="B91" s="63" t="s">
        <v>42</v>
      </c>
      <c r="C91" s="64"/>
      <c r="D91" s="64"/>
      <c r="E91" s="64"/>
      <c r="F91" s="64"/>
      <c r="G91" s="59"/>
    </row>
    <row r="92" spans="2:7" customFormat="1" ht="11.25" customHeight="1" thickBot="1" x14ac:dyDescent="0.3">
      <c r="B92" s="77"/>
      <c r="C92" s="64"/>
      <c r="D92" s="64"/>
      <c r="E92" s="64"/>
      <c r="F92" s="64"/>
      <c r="G92" s="59"/>
    </row>
    <row r="93" spans="2:7" customFormat="1" ht="11.25" customHeight="1" x14ac:dyDescent="0.25">
      <c r="B93" s="89" t="s">
        <v>43</v>
      </c>
      <c r="C93" s="90"/>
      <c r="D93" s="90"/>
      <c r="E93" s="90"/>
      <c r="F93" s="91"/>
      <c r="G93" s="59"/>
    </row>
    <row r="94" spans="2:7" customFormat="1" ht="11.25" customHeight="1" x14ac:dyDescent="0.25">
      <c r="B94" s="92" t="s">
        <v>44</v>
      </c>
      <c r="C94" s="61"/>
      <c r="D94" s="61"/>
      <c r="E94" s="61"/>
      <c r="F94" s="93"/>
      <c r="G94" s="59"/>
    </row>
    <row r="95" spans="2:7" customFormat="1" ht="11.25" customHeight="1" x14ac:dyDescent="0.25">
      <c r="B95" s="92" t="s">
        <v>45</v>
      </c>
      <c r="C95" s="61"/>
      <c r="D95" s="61"/>
      <c r="E95" s="61"/>
      <c r="F95" s="93"/>
      <c r="G95" s="59"/>
    </row>
    <row r="96" spans="2:7" customFormat="1" ht="11.25" customHeight="1" x14ac:dyDescent="0.25">
      <c r="B96" s="92" t="s">
        <v>130</v>
      </c>
      <c r="C96" s="61"/>
      <c r="D96" s="61"/>
      <c r="E96" s="61"/>
      <c r="F96" s="93"/>
      <c r="G96" s="59"/>
    </row>
    <row r="97" spans="2:7" customFormat="1" ht="11.25" customHeight="1" x14ac:dyDescent="0.25">
      <c r="B97" s="92" t="s">
        <v>46</v>
      </c>
      <c r="C97" s="61"/>
      <c r="D97" s="61"/>
      <c r="E97" s="61"/>
      <c r="F97" s="93"/>
      <c r="G97" s="59"/>
    </row>
    <row r="98" spans="2:7" customFormat="1" ht="11.25" customHeight="1" x14ac:dyDescent="0.25">
      <c r="B98" s="92" t="s">
        <v>47</v>
      </c>
      <c r="C98" s="61"/>
      <c r="D98" s="61"/>
      <c r="E98" s="61"/>
      <c r="F98" s="93"/>
      <c r="G98" s="59"/>
    </row>
    <row r="99" spans="2:7" customFormat="1" ht="11.25" customHeight="1" thickBot="1" x14ac:dyDescent="0.3">
      <c r="B99" s="94" t="s">
        <v>48</v>
      </c>
      <c r="C99" s="95"/>
      <c r="D99" s="95"/>
      <c r="E99" s="95"/>
      <c r="F99" s="96"/>
      <c r="G99" s="59"/>
    </row>
    <row r="100" spans="2:7" customFormat="1" ht="11.25" customHeight="1" x14ac:dyDescent="0.25">
      <c r="B100" s="87"/>
      <c r="C100" s="61"/>
      <c r="D100" s="61"/>
      <c r="E100" s="61"/>
      <c r="F100" s="61"/>
      <c r="G100" s="59"/>
    </row>
    <row r="101" spans="2:7" customFormat="1" ht="11.25" customHeight="1" thickBot="1" x14ac:dyDescent="0.3">
      <c r="B101" s="135" t="s">
        <v>49</v>
      </c>
      <c r="C101" s="136"/>
      <c r="D101" s="86"/>
      <c r="E101" s="52"/>
      <c r="F101" s="52"/>
      <c r="G101" s="59"/>
    </row>
    <row r="102" spans="2:7" customFormat="1" ht="11.25" customHeight="1" x14ac:dyDescent="0.25">
      <c r="B102" s="79" t="s">
        <v>35</v>
      </c>
      <c r="C102" s="53" t="s">
        <v>50</v>
      </c>
      <c r="D102" s="80" t="s">
        <v>51</v>
      </c>
      <c r="E102" s="52"/>
      <c r="F102" s="52"/>
      <c r="G102" s="59"/>
    </row>
    <row r="103" spans="2:7" customFormat="1" ht="11.25" customHeight="1" x14ac:dyDescent="0.25">
      <c r="B103" s="81" t="s">
        <v>52</v>
      </c>
      <c r="C103" s="54">
        <f>+G41</f>
        <v>1232000</v>
      </c>
      <c r="D103" s="82">
        <f>(C103/C109)</f>
        <v>0.27067523150767964</v>
      </c>
      <c r="E103" s="52"/>
      <c r="F103" s="52"/>
      <c r="G103" s="59"/>
    </row>
    <row r="104" spans="2:7" customFormat="1" ht="11.25" customHeight="1" x14ac:dyDescent="0.25">
      <c r="B104" s="81" t="s">
        <v>53</v>
      </c>
      <c r="C104" s="55">
        <v>0</v>
      </c>
      <c r="D104" s="82">
        <v>0</v>
      </c>
      <c r="E104" s="52"/>
      <c r="F104" s="52"/>
      <c r="G104" s="59"/>
    </row>
    <row r="105" spans="2:7" customFormat="1" ht="11.25" customHeight="1" x14ac:dyDescent="0.25">
      <c r="B105" s="81" t="s">
        <v>54</v>
      </c>
      <c r="C105" s="54">
        <f>+G56</f>
        <v>933055.20000000019</v>
      </c>
      <c r="D105" s="82">
        <f>(C105/C109)</f>
        <v>0.20499588658234122</v>
      </c>
      <c r="E105" s="52"/>
      <c r="F105" s="52"/>
      <c r="G105" s="59"/>
    </row>
    <row r="106" spans="2:7" customFormat="1" ht="11.25" customHeight="1" x14ac:dyDescent="0.25">
      <c r="B106" s="81" t="s">
        <v>27</v>
      </c>
      <c r="C106" s="54">
        <f>+G78</f>
        <v>1817983</v>
      </c>
      <c r="D106" s="82">
        <f>(C106/C109)</f>
        <v>0.39941799464450156</v>
      </c>
      <c r="E106" s="52"/>
      <c r="F106" s="52"/>
      <c r="G106" s="59"/>
    </row>
    <row r="107" spans="2:7" customFormat="1" ht="11.25" customHeight="1" x14ac:dyDescent="0.25">
      <c r="B107" s="81" t="s">
        <v>55</v>
      </c>
      <c r="C107" s="56">
        <f>+G84</f>
        <v>351800</v>
      </c>
      <c r="D107" s="82">
        <f>(C107/C109)</f>
        <v>7.7291839646429952E-2</v>
      </c>
      <c r="E107" s="58"/>
      <c r="F107" s="58"/>
      <c r="G107" s="59"/>
    </row>
    <row r="108" spans="2:7" customFormat="1" ht="11.25" customHeight="1" x14ac:dyDescent="0.25">
      <c r="B108" s="81" t="s">
        <v>56</v>
      </c>
      <c r="C108" s="56">
        <f>+G87</f>
        <v>216741.91000000003</v>
      </c>
      <c r="D108" s="82">
        <f>(C108/C109)</f>
        <v>4.7619047619047623E-2</v>
      </c>
      <c r="E108" s="58"/>
      <c r="F108" s="58"/>
      <c r="G108" s="59"/>
    </row>
    <row r="109" spans="2:7" customFormat="1" ht="11.25" customHeight="1" thickBot="1" x14ac:dyDescent="0.3">
      <c r="B109" s="83" t="s">
        <v>57</v>
      </c>
      <c r="C109" s="84">
        <f>SUM(C103:C108)</f>
        <v>4551580.1100000003</v>
      </c>
      <c r="D109" s="85">
        <f>SUM(D103:D108)</f>
        <v>1</v>
      </c>
      <c r="E109" s="58"/>
      <c r="F109" s="58"/>
      <c r="G109" s="59"/>
    </row>
    <row r="110" spans="2:7" customFormat="1" ht="11.25" customHeight="1" x14ac:dyDescent="0.25">
      <c r="B110" s="77"/>
      <c r="C110" s="64"/>
      <c r="D110" s="64"/>
      <c r="E110" s="64"/>
      <c r="F110" s="64"/>
      <c r="G110" s="59"/>
    </row>
    <row r="111" spans="2:7" customFormat="1" ht="11.25" customHeight="1" x14ac:dyDescent="0.25">
      <c r="B111" s="78"/>
      <c r="C111" s="64"/>
      <c r="D111" s="64"/>
      <c r="E111" s="64"/>
      <c r="F111" s="64"/>
      <c r="G111" s="59"/>
    </row>
    <row r="112" spans="2:7" customFormat="1" ht="11.25" customHeight="1" thickBot="1" x14ac:dyDescent="0.3">
      <c r="B112" s="98"/>
      <c r="C112" s="99" t="s">
        <v>58</v>
      </c>
      <c r="D112" s="100"/>
      <c r="E112" s="101"/>
      <c r="F112" s="57"/>
      <c r="G112" s="59"/>
    </row>
    <row r="113" spans="2:7" customFormat="1" ht="11.25" customHeight="1" x14ac:dyDescent="0.25">
      <c r="B113" s="102" t="s">
        <v>129</v>
      </c>
      <c r="C113" s="103">
        <v>23000</v>
      </c>
      <c r="D113" s="103">
        <v>26000</v>
      </c>
      <c r="E113" s="104">
        <v>29000</v>
      </c>
      <c r="F113" s="97"/>
      <c r="G113" s="60"/>
    </row>
    <row r="114" spans="2:7" customFormat="1" ht="11.25" customHeight="1" thickBot="1" x14ac:dyDescent="0.3">
      <c r="B114" s="83" t="s">
        <v>126</v>
      </c>
      <c r="C114" s="84">
        <f>(G88/C113)</f>
        <v>197.89478739130436</v>
      </c>
      <c r="D114" s="84">
        <f>(G88/D113)</f>
        <v>175.06077346153847</v>
      </c>
      <c r="E114" s="105">
        <f>(G88/E113)</f>
        <v>156.95103827586209</v>
      </c>
      <c r="F114" s="97"/>
      <c r="G114" s="60"/>
    </row>
    <row r="115" spans="2:7" customFormat="1" ht="11.25" customHeight="1" x14ac:dyDescent="0.25">
      <c r="B115" s="88" t="s">
        <v>59</v>
      </c>
      <c r="C115" s="61"/>
      <c r="D115" s="61"/>
      <c r="E115" s="61"/>
      <c r="F115" s="61"/>
      <c r="G115" s="61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Guarda</vt:lpstr>
      <vt:lpstr>'Zapallo Guarda'!Área_de_impresión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2022-06-16T22:15:17Z</cp:lastPrinted>
  <dcterms:created xsi:type="dcterms:W3CDTF">2020-11-27T12:49:26Z</dcterms:created>
  <dcterms:modified xsi:type="dcterms:W3CDTF">2022-06-22T15:11:04Z</dcterms:modified>
</cp:coreProperties>
</file>