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9" i="1"/>
  <c r="D80" i="1" l="1"/>
  <c r="E80" i="1"/>
  <c r="C80" i="1"/>
  <c r="G50" i="1" l="1"/>
  <c r="G49" i="1"/>
  <c r="G51" i="1" s="1"/>
  <c r="C74" i="1" s="1"/>
  <c r="G48" i="1"/>
  <c r="C71" i="1"/>
  <c r="G42" i="1"/>
  <c r="G41" i="1"/>
  <c r="G38" i="1"/>
  <c r="G21" i="1"/>
  <c r="G22" i="1" s="1"/>
  <c r="G12" i="1"/>
  <c r="G56" i="1" s="1"/>
  <c r="G33" i="1"/>
  <c r="C72" i="1"/>
  <c r="G44" i="1" l="1"/>
  <c r="C73" i="1" s="1"/>
  <c r="C70" i="1"/>
  <c r="G53" i="1" l="1"/>
  <c r="G54" i="1" s="1"/>
  <c r="G55" i="1" s="1"/>
  <c r="C75" i="1" l="1"/>
  <c r="C76" i="1" s="1"/>
  <c r="D81" i="1"/>
  <c r="E81" i="1"/>
  <c r="C81" i="1"/>
  <c r="G57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<sst xmlns="http://schemas.openxmlformats.org/spreadsheetml/2006/main" count="121" uniqueCount="95">
  <si>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</si>
  <si>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</si>
  <si>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</si>
  <si>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</si>
  <si>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</si>
  <si>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</si>
  <si>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</si>
  <si>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</si>
  <si>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</si>
  <si>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</si>
  <si>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</si>
  <si>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</si>
  <si>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</si>
  <si>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</si>
  <si>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</si>
  <si>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</si>
  <si>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</si>
  <si>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</si>
  <si>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</si>
  <si>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</si>
  <si>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</si>
  <si>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</si>
  <si>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</si>
  <si>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</si>
  <si>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</si>
  <si>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</si>
  <si>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</si>
  <si>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</si>
  <si>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</si>
  <si>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</si>
  <si>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</si>
  <si>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</si>
  <si>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</si>
  <si>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</si>
  <si>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</si>
  <si>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</si>
  <si>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</si>
  <si>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</si>
  <si>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</si>
  <si>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</si>
  <si>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</si>
  <si>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</si>
  <si>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</si>
  <si>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</si>
  <si>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</si>
  <si>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</si>
  <si>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</si>
  <si>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</si>
  <si>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</si>
  <si>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</si>
  <si>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</si>
  <si>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</si>
  <si>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</si>
  <si>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</si>
  <si>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</si>
  <si>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</si>
  <si>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</si>
  <si>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</si>
  <si>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</si>
  <si>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</si>
  <si>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</si>
  <si>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</si>
  <si>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</si>
  <si>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</si>
  <si>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</si>
  <si>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</si>
  <si>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</si>
  <si>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</si>
  <si>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</si>
  <si>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</si>
  <si>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</si>
  <si>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</si>
  <si>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</si>
  <si>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</si>
  <si>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OVERO COLORADO</t>
  </si>
  <si>
    <t>AGROINDUSTRIA</t>
  </si>
  <si>
    <t>ANUAL</t>
  </si>
  <si>
    <t>SEQUIA</t>
  </si>
  <si>
    <t>PRECIO ESPERADO ($/lt)</t>
  </si>
  <si>
    <t>Labores Prediales Variadas</t>
  </si>
  <si>
    <t xml:space="preserve"> ANUAL</t>
  </si>
  <si>
    <t>OTROS (FERTILIZANTES)</t>
  </si>
  <si>
    <t>Kg</t>
  </si>
  <si>
    <t>RENDIMIENTO (Lts/Plantel.)</t>
  </si>
  <si>
    <t>Enmienda Calcarea</t>
  </si>
  <si>
    <t>Otoño</t>
  </si>
  <si>
    <t>Mezcla Pradera (Sacos 25 Kgs)</t>
  </si>
  <si>
    <t>Traslados internos</t>
  </si>
  <si>
    <t>año</t>
  </si>
  <si>
    <t>Costo unitario ($/lt) (*)</t>
  </si>
  <si>
    <t>ESCENARIOS COSTO UNITARIO  ($/lt)</t>
  </si>
  <si>
    <t>FRESIA</t>
  </si>
  <si>
    <t>BOVINOS LECHE</t>
  </si>
  <si>
    <t>Rendimiento (Lts/plantel)</t>
  </si>
  <si>
    <t>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</si>
</sst>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6" fontId="1" fillId="2" borderId="16" xfId="0" applyNumberFormat="1" applyFont="1" applyFill="1" applyBorder="1" applyAlignment="1">
      <alignment vertical="center"/>
    </xf>
    <xf numFmtId="166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6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6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7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7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0" fontId="21" fillId="10" borderId="41" xfId="0" applyFont="1" applyFill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22" fillId="0" borderId="0" xfId="0" applyNumberFormat="1" applyFont="1" applyAlignment="1">
      <alignment vertical="center"/>
    </xf>
    <xf numFmtId="164" fontId="19" fillId="8" borderId="39" xfId="1" applyFont="1" applyFill="1" applyBorder="1" applyAlignment="1">
      <alignment vertical="center"/>
    </xf>
    <xf numFmtId="164" fontId="19" fillId="8" borderId="40" xfId="1" applyFont="1" applyFill="1" applyBorder="1" applyAlignment="1">
      <alignment vertical="center"/>
    </xf>
    <xf numFmtId="49" fontId="19" fillId="2" borderId="49" xfId="0" applyNumberFormat="1" applyFont="1" applyFill="1" applyBorder="1" applyAlignment="1">
      <alignment vertical="center"/>
    </xf>
    <xf numFmtId="167" fontId="19" fillId="2" borderId="50" xfId="0" applyNumberFormat="1" applyFont="1" applyFill="1" applyBorder="1" applyAlignment="1">
      <alignment vertical="center"/>
    </xf>
    <xf numFmtId="9" fontId="12" fillId="2" borderId="51" xfId="0" applyNumberFormat="1" applyFont="1" applyFill="1" applyBorder="1" applyAlignment="1">
      <alignment vertical="center"/>
    </xf>
    <xf numFmtId="49" fontId="19" fillId="8" borderId="52" xfId="0" applyNumberFormat="1" applyFont="1" applyFill="1" applyBorder="1" applyAlignment="1">
      <alignment vertical="center"/>
    </xf>
    <xf numFmtId="167" fontId="19" fillId="8" borderId="53" xfId="0" applyNumberFormat="1" applyFont="1" applyFill="1" applyBorder="1" applyAlignment="1">
      <alignment vertical="center"/>
    </xf>
    <xf numFmtId="9" fontId="19" fillId="8" borderId="54" xfId="0" applyNumberFormat="1" applyFont="1" applyFill="1" applyBorder="1" applyAlignment="1">
      <alignment vertical="center"/>
    </xf>
    <xf numFmtId="0" fontId="0" fillId="2" borderId="55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9" fillId="2" borderId="43" xfId="0" applyNumberFormat="1" applyFont="1" applyFill="1" applyBorder="1" applyAlignment="1">
      <alignment vertical="center"/>
    </xf>
    <xf numFmtId="3" fontId="19" fillId="2" borderId="44" xfId="0" applyNumberFormat="1" applyFont="1" applyFill="1" applyBorder="1" applyAlignment="1">
      <alignment vertical="center"/>
    </xf>
    <xf numFmtId="9" fontId="12" fillId="2" borderId="45" xfId="0" applyNumberFormat="1" applyFont="1" applyFill="1" applyBorder="1" applyAlignment="1">
      <alignment vertical="center"/>
    </xf>
    <xf numFmtId="49" fontId="19" fillId="8" borderId="52" xfId="0" applyNumberFormat="1" applyFont="1" applyFill="1" applyBorder="1" applyAlignment="1">
      <alignment horizontal="center" vertical="center"/>
    </xf>
    <xf numFmtId="49" fontId="19" fillId="8" borderId="53" xfId="0" applyNumberFormat="1" applyFont="1" applyFill="1" applyBorder="1" applyAlignment="1">
      <alignment horizontal="center" vertical="center"/>
    </xf>
    <xf numFmtId="49" fontId="12" fillId="8" borderId="54" xfId="0" applyNumberFormat="1" applyFont="1" applyFill="1" applyBorder="1" applyAlignment="1">
      <alignment horizontal="center" vertical="center"/>
    </xf>
    <xf numFmtId="49" fontId="1" fillId="5" borderId="42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0" fontId="4" fillId="2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horizontal="right"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left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3" fontId="2" fillId="2" borderId="61" xfId="0" applyNumberFormat="1" applyFont="1" applyFill="1" applyBorder="1" applyAlignment="1">
      <alignment vertical="center"/>
    </xf>
    <xf numFmtId="165" fontId="4" fillId="2" borderId="56" xfId="0" applyNumberFormat="1" applyFont="1" applyFill="1" applyBorder="1" applyAlignment="1">
      <alignment vertical="center"/>
    </xf>
    <xf numFmtId="3" fontId="4" fillId="2" borderId="41" xfId="0" applyNumberFormat="1" applyFont="1" applyFill="1" applyBorder="1" applyAlignment="1">
      <alignment vertical="center"/>
    </xf>
    <xf numFmtId="49" fontId="18" fillId="9" borderId="46" xfId="0" applyNumberFormat="1" applyFont="1" applyFill="1" applyBorder="1" applyAlignment="1">
      <alignment horizontal="center" vertical="center"/>
    </xf>
    <xf numFmtId="49" fontId="18" fillId="9" borderId="47" xfId="0" applyNumberFormat="1" applyFont="1" applyFill="1" applyBorder="1" applyAlignment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7" zoomScaleNormal="100" workbookViewId="0">
      <selection activeCell="J11" sqref="J11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8" ht="15" customHeight="1" x14ac:dyDescent="0.35">
      <c r="A1" s="35"/>
      <c r="B1" s="35"/>
      <c r="C1" s="35"/>
      <c r="D1" s="35"/>
      <c r="E1" s="35"/>
      <c r="F1" s="35"/>
      <c r="G1" s="35"/>
    </row>
    <row r="2" spans="1:8" ht="15" customHeight="1" x14ac:dyDescent="0.35">
      <c r="A2" s="35"/>
      <c r="B2" s="35"/>
      <c r="C2" s="35"/>
      <c r="D2" s="35"/>
      <c r="E2" s="35"/>
      <c r="F2" s="35"/>
      <c r="G2" s="35"/>
    </row>
    <row r="3" spans="1:8" ht="15" customHeight="1" x14ac:dyDescent="0.35">
      <c r="A3" s="35"/>
      <c r="B3" s="35"/>
      <c r="C3" s="35"/>
      <c r="D3" s="35"/>
      <c r="E3" s="35"/>
      <c r="F3" s="35"/>
      <c r="G3" s="35"/>
    </row>
    <row r="4" spans="1:8" ht="15" customHeight="1" x14ac:dyDescent="0.35">
      <c r="A4" s="35"/>
      <c r="B4" s="35"/>
      <c r="C4" s="35"/>
      <c r="D4" s="35"/>
      <c r="E4" s="35"/>
      <c r="F4" s="35"/>
      <c r="G4" s="35"/>
    </row>
    <row r="5" spans="1:8" ht="15" customHeight="1" x14ac:dyDescent="0.35">
      <c r="A5" s="35"/>
      <c r="B5" s="35"/>
      <c r="C5" s="35"/>
      <c r="D5" s="35"/>
      <c r="E5" s="35"/>
      <c r="F5" s="35"/>
      <c r="G5" s="35"/>
    </row>
    <row r="6" spans="1:8" ht="15" customHeight="1" x14ac:dyDescent="0.35">
      <c r="A6" s="35"/>
      <c r="B6" s="35"/>
      <c r="C6" s="35"/>
      <c r="D6" s="35"/>
      <c r="E6" s="35"/>
      <c r="F6" s="35"/>
      <c r="G6" s="35"/>
    </row>
    <row r="7" spans="1:8" ht="15" customHeight="1" x14ac:dyDescent="0.35">
      <c r="A7" s="35"/>
      <c r="B7" s="35"/>
      <c r="C7" s="35"/>
      <c r="D7" s="35"/>
      <c r="E7" s="35"/>
      <c r="F7" s="35"/>
      <c r="G7" s="35"/>
    </row>
    <row r="8" spans="1:8" ht="15" customHeight="1" x14ac:dyDescent="0.35">
      <c r="A8" s="35"/>
      <c r="B8" s="38"/>
      <c r="C8" s="39"/>
      <c r="D8" s="35"/>
      <c r="E8" s="39"/>
      <c r="F8" s="39"/>
      <c r="G8" s="39"/>
    </row>
    <row r="9" spans="1:8" ht="12" customHeight="1" x14ac:dyDescent="0.35">
      <c r="A9" s="40"/>
      <c r="B9" s="1" t="s">
        <v>0</v>
      </c>
      <c r="C9" s="84" t="s">
        <v>92</v>
      </c>
      <c r="D9" s="41"/>
      <c r="E9" s="155" t="s">
        <v>83</v>
      </c>
      <c r="F9" s="156"/>
      <c r="G9" s="42">
        <v>65000</v>
      </c>
    </row>
    <row r="10" spans="1:8" ht="38.25" customHeight="1" x14ac:dyDescent="0.35">
      <c r="A10" s="40"/>
      <c r="B10" s="2" t="s">
        <v>56</v>
      </c>
      <c r="C10" s="45" t="s">
        <v>74</v>
      </c>
      <c r="D10" s="43"/>
      <c r="E10" s="153" t="s">
        <v>1</v>
      </c>
      <c r="F10" s="154"/>
      <c r="G10" s="44" t="s">
        <v>94</v>
      </c>
    </row>
    <row r="11" spans="1:8" ht="18" customHeight="1" x14ac:dyDescent="0.35">
      <c r="A11" s="40"/>
      <c r="B11" s="2" t="s">
        <v>2</v>
      </c>
      <c r="C11" s="44" t="s">
        <v>3</v>
      </c>
      <c r="D11" s="43"/>
      <c r="E11" s="153" t="s">
        <v>78</v>
      </c>
      <c r="F11" s="154"/>
      <c r="G11" s="69">
        <v>347</v>
      </c>
      <c r="H11" s="85"/>
    </row>
    <row r="12" spans="1:8" ht="11.25" customHeight="1" x14ac:dyDescent="0.35">
      <c r="A12" s="40"/>
      <c r="B12" s="2" t="s">
        <v>4</v>
      </c>
      <c r="C12" s="45" t="s">
        <v>57</v>
      </c>
      <c r="D12" s="43"/>
      <c r="E12" s="46" t="s">
        <v>5</v>
      </c>
      <c r="F12" s="47"/>
      <c r="G12" s="48">
        <f>(G9*G11)</f>
        <v>22555000</v>
      </c>
    </row>
    <row r="13" spans="1:8" ht="11.25" customHeight="1" x14ac:dyDescent="0.35">
      <c r="A13" s="40"/>
      <c r="B13" s="2" t="s">
        <v>6</v>
      </c>
      <c r="C13" s="44" t="s">
        <v>91</v>
      </c>
      <c r="D13" s="43"/>
      <c r="E13" s="153" t="s">
        <v>7</v>
      </c>
      <c r="F13" s="154"/>
      <c r="G13" s="44" t="s">
        <v>75</v>
      </c>
    </row>
    <row r="14" spans="1:8" ht="13.5" customHeight="1" x14ac:dyDescent="0.35">
      <c r="A14" s="40"/>
      <c r="B14" s="2" t="s">
        <v>8</v>
      </c>
      <c r="C14" s="44" t="s">
        <v>91</v>
      </c>
      <c r="D14" s="43"/>
      <c r="E14" s="153" t="s">
        <v>9</v>
      </c>
      <c r="F14" s="154"/>
      <c r="G14" s="44" t="s">
        <v>76</v>
      </c>
    </row>
    <row r="15" spans="1:8" ht="25.5" customHeight="1" x14ac:dyDescent="0.35">
      <c r="A15" s="40"/>
      <c r="B15" s="2" t="s">
        <v>10</v>
      </c>
      <c r="C15" s="49">
        <v>44713</v>
      </c>
      <c r="D15" s="43"/>
      <c r="E15" s="157" t="s">
        <v>11</v>
      </c>
      <c r="F15" s="158"/>
      <c r="G15" s="45" t="s">
        <v>77</v>
      </c>
    </row>
    <row r="16" spans="1:8" ht="12" customHeight="1" x14ac:dyDescent="0.35">
      <c r="A16" s="35"/>
      <c r="B16" s="50"/>
      <c r="C16" s="51"/>
      <c r="D16" s="6"/>
      <c r="E16" s="52"/>
      <c r="F16" s="52"/>
      <c r="G16" s="53"/>
    </row>
    <row r="17" spans="1:11" ht="12" customHeight="1" x14ac:dyDescent="0.35">
      <c r="A17" s="54"/>
      <c r="B17" s="159" t="s">
        <v>12</v>
      </c>
      <c r="C17" s="160"/>
      <c r="D17" s="160"/>
      <c r="E17" s="160"/>
      <c r="F17" s="160"/>
      <c r="G17" s="160"/>
    </row>
    <row r="18" spans="1:11" ht="12" customHeight="1" x14ac:dyDescent="0.35">
      <c r="A18" s="35"/>
      <c r="B18" s="55"/>
      <c r="C18" s="56"/>
      <c r="D18" s="56"/>
      <c r="E18" s="56"/>
      <c r="F18" s="57"/>
      <c r="G18" s="57"/>
    </row>
    <row r="19" spans="1:11" ht="12" customHeight="1" x14ac:dyDescent="0.35">
      <c r="A19" s="40"/>
      <c r="B19" s="4" t="s">
        <v>13</v>
      </c>
      <c r="C19" s="5"/>
      <c r="D19" s="6"/>
      <c r="E19" s="6"/>
      <c r="F19" s="6"/>
      <c r="G19" s="6"/>
    </row>
    <row r="20" spans="1:11" ht="24" customHeight="1" x14ac:dyDescent="0.3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11" ht="12.75" customHeight="1" x14ac:dyDescent="0.35">
      <c r="A21" s="54"/>
      <c r="B21" s="58" t="s">
        <v>79</v>
      </c>
      <c r="C21" s="3" t="s">
        <v>20</v>
      </c>
      <c r="D21" s="59">
        <v>365</v>
      </c>
      <c r="E21" s="3" t="s">
        <v>80</v>
      </c>
      <c r="F21" s="48">
        <v>15000</v>
      </c>
      <c r="G21" s="48">
        <f>(D21*F21)</f>
        <v>5475000</v>
      </c>
      <c r="I21" s="85"/>
      <c r="J21" s="85"/>
      <c r="K21" s="85"/>
    </row>
    <row r="22" spans="1:11" ht="12.75" customHeight="1" x14ac:dyDescent="0.35">
      <c r="A22" s="54"/>
      <c r="B22" s="8" t="s">
        <v>21</v>
      </c>
      <c r="C22" s="9"/>
      <c r="D22" s="9"/>
      <c r="E22" s="9"/>
      <c r="F22" s="10"/>
      <c r="G22" s="11">
        <f>SUM(G21:G21)</f>
        <v>5475000</v>
      </c>
    </row>
    <row r="23" spans="1:11" ht="12" customHeight="1" x14ac:dyDescent="0.35">
      <c r="A23" s="35"/>
      <c r="B23" s="55"/>
      <c r="C23" s="57"/>
      <c r="D23" s="57"/>
      <c r="E23" s="57"/>
      <c r="F23" s="60"/>
      <c r="G23" s="60"/>
    </row>
    <row r="24" spans="1:11" ht="12" customHeight="1" x14ac:dyDescent="0.35">
      <c r="A24" s="40"/>
      <c r="B24" s="108" t="s">
        <v>22</v>
      </c>
      <c r="C24" s="109"/>
      <c r="D24" s="110"/>
      <c r="E24" s="110"/>
      <c r="F24" s="111"/>
      <c r="G24" s="111"/>
    </row>
    <row r="25" spans="1:11" ht="24" customHeight="1" x14ac:dyDescent="0.35">
      <c r="A25" s="95"/>
      <c r="B25" s="115" t="s">
        <v>14</v>
      </c>
      <c r="C25" s="116" t="s">
        <v>15</v>
      </c>
      <c r="D25" s="116" t="s">
        <v>16</v>
      </c>
      <c r="E25" s="115" t="s">
        <v>17</v>
      </c>
      <c r="F25" s="116" t="s">
        <v>18</v>
      </c>
      <c r="G25" s="115" t="s">
        <v>19</v>
      </c>
    </row>
    <row r="26" spans="1:11" ht="12" customHeight="1" x14ac:dyDescent="0.35">
      <c r="A26" s="95"/>
      <c r="B26" s="117"/>
      <c r="C26" s="118"/>
      <c r="D26" s="118"/>
      <c r="E26" s="118"/>
      <c r="F26" s="117"/>
      <c r="G26" s="117"/>
    </row>
    <row r="27" spans="1:11" ht="12" customHeight="1" x14ac:dyDescent="0.35">
      <c r="A27" s="95"/>
      <c r="B27" s="119" t="s">
        <v>23</v>
      </c>
      <c r="C27" s="120"/>
      <c r="D27" s="120"/>
      <c r="E27" s="120"/>
      <c r="F27" s="121"/>
      <c r="G27" s="121"/>
    </row>
    <row r="28" spans="1:11" ht="12" customHeight="1" x14ac:dyDescent="0.35">
      <c r="A28" s="35"/>
      <c r="B28" s="112"/>
      <c r="C28" s="113"/>
      <c r="D28" s="113"/>
      <c r="E28" s="113"/>
      <c r="F28" s="114"/>
      <c r="G28" s="114"/>
    </row>
    <row r="29" spans="1:11" ht="12" customHeight="1" x14ac:dyDescent="0.35">
      <c r="A29" s="40"/>
      <c r="B29" s="108" t="s">
        <v>24</v>
      </c>
      <c r="C29" s="109"/>
      <c r="D29" s="110"/>
      <c r="E29" s="110"/>
      <c r="F29" s="111"/>
      <c r="G29" s="111"/>
    </row>
    <row r="30" spans="1:11" ht="24" customHeight="1" x14ac:dyDescent="0.35">
      <c r="A30" s="95"/>
      <c r="B30" s="115" t="s">
        <v>14</v>
      </c>
      <c r="C30" s="115" t="s">
        <v>15</v>
      </c>
      <c r="D30" s="115" t="s">
        <v>16</v>
      </c>
      <c r="E30" s="115" t="s">
        <v>17</v>
      </c>
      <c r="F30" s="116" t="s">
        <v>18</v>
      </c>
      <c r="G30" s="115" t="s">
        <v>19</v>
      </c>
    </row>
    <row r="31" spans="1:11" ht="12.75" customHeight="1" x14ac:dyDescent="0.35">
      <c r="A31" s="95"/>
      <c r="B31" s="122"/>
      <c r="C31" s="123"/>
      <c r="D31" s="124"/>
      <c r="E31" s="125"/>
      <c r="F31" s="126"/>
      <c r="G31" s="126"/>
    </row>
    <row r="32" spans="1:11" ht="12.75" customHeight="1" x14ac:dyDescent="0.35">
      <c r="A32" s="95"/>
      <c r="B32" s="122"/>
      <c r="C32" s="123"/>
      <c r="D32" s="124"/>
      <c r="E32" s="125"/>
      <c r="F32" s="126"/>
      <c r="G32" s="126"/>
    </row>
    <row r="33" spans="1:11" ht="12.75" customHeight="1" x14ac:dyDescent="0.35">
      <c r="A33" s="95"/>
      <c r="B33" s="127" t="s">
        <v>25</v>
      </c>
      <c r="C33" s="128"/>
      <c r="D33" s="128"/>
      <c r="E33" s="128"/>
      <c r="F33" s="129"/>
      <c r="G33" s="130">
        <f>SUM(G31:G32)</f>
        <v>0</v>
      </c>
    </row>
    <row r="34" spans="1:11" ht="12" customHeight="1" x14ac:dyDescent="0.35">
      <c r="A34" s="35"/>
      <c r="B34" s="112"/>
      <c r="C34" s="113"/>
      <c r="D34" s="113"/>
      <c r="E34" s="113"/>
      <c r="F34" s="114"/>
      <c r="G34" s="114"/>
    </row>
    <row r="35" spans="1:11" ht="12" customHeight="1" x14ac:dyDescent="0.35">
      <c r="A35" s="40"/>
      <c r="B35" s="108" t="s">
        <v>26</v>
      </c>
      <c r="C35" s="109"/>
      <c r="D35" s="110"/>
      <c r="E35" s="110"/>
      <c r="F35" s="111"/>
      <c r="G35" s="111"/>
    </row>
    <row r="36" spans="1:11" ht="24" customHeight="1" x14ac:dyDescent="0.35">
      <c r="A36" s="95"/>
      <c r="B36" s="116" t="s">
        <v>27</v>
      </c>
      <c r="C36" s="116" t="s">
        <v>72</v>
      </c>
      <c r="D36" s="116" t="s">
        <v>29</v>
      </c>
      <c r="E36" s="116" t="s">
        <v>17</v>
      </c>
      <c r="F36" s="116" t="s">
        <v>18</v>
      </c>
      <c r="G36" s="116" t="s">
        <v>19</v>
      </c>
      <c r="K36" s="61"/>
    </row>
    <row r="37" spans="1:11" ht="12.75" customHeight="1" x14ac:dyDescent="0.35">
      <c r="A37" s="95"/>
      <c r="B37" s="132" t="s">
        <v>58</v>
      </c>
      <c r="C37" s="133"/>
      <c r="D37" s="133"/>
      <c r="E37" s="133"/>
      <c r="F37" s="133"/>
      <c r="G37" s="133"/>
      <c r="K37" s="61"/>
    </row>
    <row r="38" spans="1:11" ht="12.75" customHeight="1" x14ac:dyDescent="0.35">
      <c r="A38" s="95"/>
      <c r="B38" s="134" t="s">
        <v>59</v>
      </c>
      <c r="C38" s="135" t="s">
        <v>64</v>
      </c>
      <c r="D38" s="136">
        <v>1</v>
      </c>
      <c r="E38" s="135" t="s">
        <v>68</v>
      </c>
      <c r="F38" s="149">
        <v>21111</v>
      </c>
      <c r="G38" s="137">
        <f>(D38*F38)</f>
        <v>21111</v>
      </c>
    </row>
    <row r="39" spans="1:11" ht="12.75" customHeight="1" x14ac:dyDescent="0.35">
      <c r="A39" s="95"/>
      <c r="B39" s="134" t="s">
        <v>60</v>
      </c>
      <c r="C39" s="138" t="s">
        <v>65</v>
      </c>
      <c r="D39" s="139">
        <v>2</v>
      </c>
      <c r="E39" s="138" t="s">
        <v>69</v>
      </c>
      <c r="F39" s="149">
        <v>65450</v>
      </c>
      <c r="G39" s="137">
        <f>(D39*F39)</f>
        <v>130900</v>
      </c>
    </row>
    <row r="40" spans="1:11" ht="12.75" customHeight="1" x14ac:dyDescent="0.35">
      <c r="A40" s="95"/>
      <c r="B40" s="140" t="s">
        <v>61</v>
      </c>
      <c r="C40" s="138"/>
      <c r="D40" s="139"/>
      <c r="E40" s="138"/>
      <c r="F40" s="137"/>
      <c r="G40" s="137"/>
    </row>
    <row r="41" spans="1:11" ht="12.75" customHeight="1" x14ac:dyDescent="0.35">
      <c r="A41" s="95"/>
      <c r="B41" s="134" t="s">
        <v>63</v>
      </c>
      <c r="C41" s="135" t="s">
        <v>66</v>
      </c>
      <c r="D41" s="136">
        <v>10000</v>
      </c>
      <c r="E41" s="135" t="s">
        <v>70</v>
      </c>
      <c r="F41" s="137">
        <v>140</v>
      </c>
      <c r="G41" s="137">
        <f>(D41*F41)</f>
        <v>1400000</v>
      </c>
    </row>
    <row r="42" spans="1:11" ht="21" x14ac:dyDescent="0.35">
      <c r="A42" s="95"/>
      <c r="B42" s="141" t="s">
        <v>73</v>
      </c>
      <c r="C42" s="135" t="s">
        <v>66</v>
      </c>
      <c r="D42" s="136">
        <v>4000</v>
      </c>
      <c r="E42" s="135" t="s">
        <v>70</v>
      </c>
      <c r="F42" s="137">
        <v>456</v>
      </c>
      <c r="G42" s="137">
        <f>(D42*F42)</f>
        <v>1824000</v>
      </c>
    </row>
    <row r="43" spans="1:11" ht="12.75" customHeight="1" x14ac:dyDescent="0.35">
      <c r="A43" s="95"/>
      <c r="B43" s="134" t="s">
        <v>62</v>
      </c>
      <c r="C43" s="138" t="s">
        <v>67</v>
      </c>
      <c r="D43" s="139">
        <v>30</v>
      </c>
      <c r="E43" s="138" t="s">
        <v>70</v>
      </c>
      <c r="F43" s="137">
        <v>40000</v>
      </c>
      <c r="G43" s="137">
        <f>(D43*F43)</f>
        <v>1200000</v>
      </c>
    </row>
    <row r="44" spans="1:11" ht="13.5" customHeight="1" x14ac:dyDescent="0.35">
      <c r="A44" s="95"/>
      <c r="B44" s="142" t="s">
        <v>30</v>
      </c>
      <c r="C44" s="143"/>
      <c r="D44" s="143"/>
      <c r="E44" s="143"/>
      <c r="F44" s="144"/>
      <c r="G44" s="145">
        <f>SUM(G37:G43)</f>
        <v>4576011</v>
      </c>
    </row>
    <row r="45" spans="1:11" ht="12" customHeight="1" x14ac:dyDescent="0.35">
      <c r="A45" s="35"/>
      <c r="B45" s="112"/>
      <c r="C45" s="113"/>
      <c r="D45" s="113"/>
      <c r="E45" s="131"/>
      <c r="F45" s="114"/>
      <c r="G45" s="114"/>
    </row>
    <row r="46" spans="1:11" ht="12" customHeight="1" x14ac:dyDescent="0.35">
      <c r="A46" s="40"/>
      <c r="B46" s="108" t="s">
        <v>81</v>
      </c>
      <c r="C46" s="109"/>
      <c r="D46" s="110"/>
      <c r="E46" s="110"/>
      <c r="F46" s="111"/>
      <c r="G46" s="111"/>
    </row>
    <row r="47" spans="1:11" ht="24" customHeight="1" x14ac:dyDescent="0.35">
      <c r="A47" s="95"/>
      <c r="B47" s="115" t="s">
        <v>71</v>
      </c>
      <c r="C47" s="116" t="s">
        <v>28</v>
      </c>
      <c r="D47" s="116" t="s">
        <v>29</v>
      </c>
      <c r="E47" s="115" t="s">
        <v>17</v>
      </c>
      <c r="F47" s="116" t="s">
        <v>18</v>
      </c>
      <c r="G47" s="115" t="s">
        <v>19</v>
      </c>
    </row>
    <row r="48" spans="1:11" ht="12.75" customHeight="1" x14ac:dyDescent="0.35">
      <c r="A48" s="95"/>
      <c r="B48" s="122" t="s">
        <v>86</v>
      </c>
      <c r="C48" s="135" t="s">
        <v>82</v>
      </c>
      <c r="D48" s="137">
        <v>500</v>
      </c>
      <c r="E48" s="123" t="s">
        <v>69</v>
      </c>
      <c r="F48" s="148">
        <v>1139</v>
      </c>
      <c r="G48" s="137">
        <f>D48*F48</f>
        <v>569500</v>
      </c>
    </row>
    <row r="49" spans="1:7" ht="12.75" customHeight="1" x14ac:dyDescent="0.35">
      <c r="A49" s="95"/>
      <c r="B49" s="122" t="s">
        <v>84</v>
      </c>
      <c r="C49" s="135" t="s">
        <v>82</v>
      </c>
      <c r="D49" s="137">
        <v>2000</v>
      </c>
      <c r="E49" s="123" t="s">
        <v>85</v>
      </c>
      <c r="F49" s="148">
        <v>173</v>
      </c>
      <c r="G49" s="137">
        <f>D49*F49</f>
        <v>346000</v>
      </c>
    </row>
    <row r="50" spans="1:7" ht="12.75" customHeight="1" x14ac:dyDescent="0.35">
      <c r="A50" s="95"/>
      <c r="B50" s="122" t="s">
        <v>87</v>
      </c>
      <c r="C50" s="135"/>
      <c r="D50" s="137">
        <v>12</v>
      </c>
      <c r="E50" s="123" t="s">
        <v>88</v>
      </c>
      <c r="F50" s="148">
        <v>50000</v>
      </c>
      <c r="G50" s="137">
        <f>D50*F50</f>
        <v>600000</v>
      </c>
    </row>
    <row r="51" spans="1:7" ht="13.5" customHeight="1" x14ac:dyDescent="0.35">
      <c r="A51" s="95"/>
      <c r="B51" s="127" t="s">
        <v>55</v>
      </c>
      <c r="C51" s="143"/>
      <c r="D51" s="143"/>
      <c r="E51" s="143"/>
      <c r="F51" s="144"/>
      <c r="G51" s="145">
        <f>+G48+G49+G50</f>
        <v>1515500</v>
      </c>
    </row>
    <row r="52" spans="1:7" ht="12" customHeight="1" x14ac:dyDescent="0.35">
      <c r="A52" s="35"/>
      <c r="B52" s="146"/>
      <c r="C52" s="146"/>
      <c r="D52" s="146"/>
      <c r="E52" s="146"/>
      <c r="F52" s="147"/>
      <c r="G52" s="147"/>
    </row>
    <row r="53" spans="1:7" ht="12" customHeight="1" x14ac:dyDescent="0.35">
      <c r="A53" s="62"/>
      <c r="B53" s="19" t="s">
        <v>32</v>
      </c>
      <c r="C53" s="20"/>
      <c r="D53" s="20"/>
      <c r="E53" s="20"/>
      <c r="F53" s="20"/>
      <c r="G53" s="34">
        <f>G22+G33+G44+G51+G27</f>
        <v>11566511</v>
      </c>
    </row>
    <row r="54" spans="1:7" ht="12" customHeight="1" x14ac:dyDescent="0.35">
      <c r="A54" s="62"/>
      <c r="B54" s="21" t="s">
        <v>33</v>
      </c>
      <c r="C54" s="13"/>
      <c r="D54" s="13"/>
      <c r="E54" s="13"/>
      <c r="F54" s="13"/>
      <c r="G54" s="22">
        <f>G53*0.05</f>
        <v>578325.55000000005</v>
      </c>
    </row>
    <row r="55" spans="1:7" ht="12" customHeight="1" x14ac:dyDescent="0.35">
      <c r="A55" s="62"/>
      <c r="B55" s="23" t="s">
        <v>34</v>
      </c>
      <c r="C55" s="12"/>
      <c r="D55" s="12"/>
      <c r="E55" s="12"/>
      <c r="F55" s="12"/>
      <c r="G55" s="24">
        <f>G54+G53</f>
        <v>12144836.550000001</v>
      </c>
    </row>
    <row r="56" spans="1:7" ht="12" customHeight="1" x14ac:dyDescent="0.35">
      <c r="A56" s="62"/>
      <c r="B56" s="21" t="s">
        <v>35</v>
      </c>
      <c r="C56" s="13"/>
      <c r="D56" s="13"/>
      <c r="E56" s="13"/>
      <c r="F56" s="13"/>
      <c r="G56" s="22">
        <f>G12</f>
        <v>22555000</v>
      </c>
    </row>
    <row r="57" spans="1:7" ht="12" customHeight="1" x14ac:dyDescent="0.35">
      <c r="A57" s="62"/>
      <c r="B57" s="25" t="s">
        <v>36</v>
      </c>
      <c r="C57" s="26"/>
      <c r="D57" s="26"/>
      <c r="E57" s="26"/>
      <c r="F57" s="26"/>
      <c r="G57" s="27">
        <f>G56-G55</f>
        <v>10410163.449999999</v>
      </c>
    </row>
    <row r="58" spans="1:7" ht="12" customHeight="1" x14ac:dyDescent="0.35">
      <c r="A58" s="62"/>
      <c r="B58" s="17" t="s">
        <v>37</v>
      </c>
      <c r="C58" s="18"/>
      <c r="D58" s="18"/>
      <c r="E58" s="18"/>
      <c r="F58" s="18"/>
      <c r="G58" s="15"/>
    </row>
    <row r="59" spans="1:7" ht="12.75" customHeight="1" thickBot="1" x14ac:dyDescent="0.4">
      <c r="A59" s="62"/>
      <c r="B59" s="28"/>
      <c r="C59" s="18"/>
      <c r="D59" s="18"/>
      <c r="E59" s="18"/>
      <c r="F59" s="18"/>
      <c r="G59" s="15"/>
    </row>
    <row r="60" spans="1:7" ht="12" customHeight="1" x14ac:dyDescent="0.35">
      <c r="A60" s="62"/>
      <c r="B60" s="32" t="s">
        <v>38</v>
      </c>
      <c r="C60" s="63"/>
      <c r="D60" s="63"/>
      <c r="E60" s="63"/>
      <c r="F60" s="64"/>
      <c r="G60" s="15"/>
    </row>
    <row r="61" spans="1:7" ht="12" customHeight="1" x14ac:dyDescent="0.35">
      <c r="A61" s="62"/>
      <c r="B61" s="70" t="s">
        <v>39</v>
      </c>
      <c r="C61" s="30"/>
      <c r="D61" s="30"/>
      <c r="E61" s="30"/>
      <c r="F61" s="65"/>
      <c r="G61" s="15"/>
    </row>
    <row r="62" spans="1:7" ht="12" customHeight="1" x14ac:dyDescent="0.35">
      <c r="A62" s="62"/>
      <c r="B62" s="70" t="s">
        <v>40</v>
      </c>
      <c r="C62" s="30"/>
      <c r="D62" s="30"/>
      <c r="E62" s="30"/>
      <c r="F62" s="65"/>
      <c r="G62" s="15"/>
    </row>
    <row r="63" spans="1:7" ht="12" customHeight="1" x14ac:dyDescent="0.35">
      <c r="A63" s="62"/>
      <c r="B63" s="70" t="s">
        <v>41</v>
      </c>
      <c r="C63" s="30"/>
      <c r="D63" s="30"/>
      <c r="E63" s="30"/>
      <c r="F63" s="65"/>
      <c r="G63" s="15"/>
    </row>
    <row r="64" spans="1:7" ht="12" customHeight="1" x14ac:dyDescent="0.35">
      <c r="A64" s="62"/>
      <c r="B64" s="70" t="s">
        <v>42</v>
      </c>
      <c r="C64" s="30"/>
      <c r="D64" s="30"/>
      <c r="E64" s="30"/>
      <c r="F64" s="65"/>
      <c r="G64" s="15"/>
    </row>
    <row r="65" spans="1:255" ht="12" customHeight="1" x14ac:dyDescent="0.35">
      <c r="A65" s="62"/>
      <c r="B65" s="70" t="s">
        <v>43</v>
      </c>
      <c r="C65" s="30"/>
      <c r="D65" s="30"/>
      <c r="E65" s="30"/>
      <c r="F65" s="65"/>
      <c r="G65" s="15"/>
    </row>
    <row r="66" spans="1:255" ht="12.75" customHeight="1" thickBot="1" x14ac:dyDescent="0.4">
      <c r="A66" s="62"/>
      <c r="B66" s="71" t="s">
        <v>44</v>
      </c>
      <c r="C66" s="66"/>
      <c r="D66" s="66"/>
      <c r="E66" s="66"/>
      <c r="F66" s="67"/>
      <c r="G66" s="15"/>
    </row>
    <row r="67" spans="1:255" ht="12.75" customHeight="1" thickBot="1" x14ac:dyDescent="0.4">
      <c r="A67" s="62"/>
      <c r="B67" s="30"/>
      <c r="C67" s="30"/>
      <c r="D67" s="30"/>
      <c r="E67" s="30"/>
      <c r="F67" s="30"/>
      <c r="G67" s="15"/>
    </row>
    <row r="68" spans="1:255" ht="15" customHeight="1" thickBot="1" x14ac:dyDescent="0.4">
      <c r="A68" s="62"/>
      <c r="B68" s="150" t="s">
        <v>45</v>
      </c>
      <c r="C68" s="151"/>
      <c r="D68" s="152"/>
      <c r="E68" s="72"/>
      <c r="F68" s="68"/>
      <c r="G68" s="15"/>
    </row>
    <row r="69" spans="1:255" s="101" customFormat="1" ht="12" customHeight="1" thickBot="1" x14ac:dyDescent="0.4">
      <c r="A69" s="96"/>
      <c r="B69" s="105" t="s">
        <v>31</v>
      </c>
      <c r="C69" s="106" t="s">
        <v>46</v>
      </c>
      <c r="D69" s="107" t="s">
        <v>47</v>
      </c>
      <c r="E69" s="97"/>
      <c r="F69" s="98"/>
      <c r="G69" s="99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</row>
    <row r="70" spans="1:255" ht="12" customHeight="1" x14ac:dyDescent="0.35">
      <c r="A70" s="62"/>
      <c r="B70" s="102" t="s">
        <v>48</v>
      </c>
      <c r="C70" s="103">
        <f>+G22</f>
        <v>5475000</v>
      </c>
      <c r="D70" s="104">
        <f>(C70/C76)</f>
        <v>0.45080886658783398</v>
      </c>
      <c r="E70" s="72"/>
      <c r="F70" s="68"/>
      <c r="G70" s="15"/>
    </row>
    <row r="71" spans="1:255" ht="12" customHeight="1" x14ac:dyDescent="0.35">
      <c r="A71" s="62"/>
      <c r="B71" s="73" t="s">
        <v>49</v>
      </c>
      <c r="C71" s="76">
        <f>+G27</f>
        <v>0</v>
      </c>
      <c r="D71" s="75">
        <v>0</v>
      </c>
      <c r="E71" s="72"/>
      <c r="F71" s="68"/>
      <c r="G71" s="15"/>
    </row>
    <row r="72" spans="1:255" ht="12" customHeight="1" x14ac:dyDescent="0.35">
      <c r="A72" s="62"/>
      <c r="B72" s="73" t="s">
        <v>50</v>
      </c>
      <c r="C72" s="74">
        <f>+G33</f>
        <v>0</v>
      </c>
      <c r="D72" s="75">
        <f>(C72/C76)</f>
        <v>0</v>
      </c>
      <c r="E72" s="72"/>
      <c r="F72" s="68"/>
      <c r="G72" s="15"/>
    </row>
    <row r="73" spans="1:255" ht="12" customHeight="1" x14ac:dyDescent="0.35">
      <c r="A73" s="62"/>
      <c r="B73" s="73" t="s">
        <v>27</v>
      </c>
      <c r="C73" s="74">
        <f>+G44</f>
        <v>4576011</v>
      </c>
      <c r="D73" s="75">
        <f>(C73/C76)</f>
        <v>0.37678654473122569</v>
      </c>
      <c r="E73" s="72"/>
      <c r="F73" s="68"/>
      <c r="G73" s="15"/>
    </row>
    <row r="74" spans="1:255" ht="12" customHeight="1" x14ac:dyDescent="0.35">
      <c r="A74" s="62"/>
      <c r="B74" s="73" t="s">
        <v>51</v>
      </c>
      <c r="C74" s="77">
        <f>+G51</f>
        <v>1515500</v>
      </c>
      <c r="D74" s="75">
        <f>(C74/C76)</f>
        <v>0.12478554106189267</v>
      </c>
      <c r="E74" s="78"/>
      <c r="F74" s="14"/>
      <c r="G74" s="15"/>
    </row>
    <row r="75" spans="1:255" ht="12" customHeight="1" thickBot="1" x14ac:dyDescent="0.4">
      <c r="A75" s="62"/>
      <c r="B75" s="89" t="s">
        <v>52</v>
      </c>
      <c r="C75" s="90">
        <f>+G54</f>
        <v>578325.55000000005</v>
      </c>
      <c r="D75" s="91">
        <f>(C75/C76)</f>
        <v>4.7619047619047623E-2</v>
      </c>
      <c r="E75" s="78"/>
      <c r="F75" s="14"/>
      <c r="G75" s="15"/>
    </row>
    <row r="76" spans="1:255" ht="12.75" customHeight="1" thickBot="1" x14ac:dyDescent="0.4">
      <c r="A76" s="62"/>
      <c r="B76" s="92" t="s">
        <v>53</v>
      </c>
      <c r="C76" s="93">
        <f>SUM(C70:C75)</f>
        <v>12144836.550000001</v>
      </c>
      <c r="D76" s="94">
        <f>SUM(D70:D75)</f>
        <v>1</v>
      </c>
      <c r="E76" s="78"/>
      <c r="F76" s="14"/>
      <c r="G76" s="15"/>
    </row>
    <row r="77" spans="1:255" ht="12" customHeight="1" x14ac:dyDescent="0.35">
      <c r="A77" s="62"/>
      <c r="B77" s="81"/>
      <c r="C77" s="82"/>
      <c r="D77" s="82"/>
      <c r="E77" s="82"/>
      <c r="F77" s="18"/>
      <c r="G77" s="15"/>
    </row>
    <row r="78" spans="1:255" ht="12.75" customHeight="1" thickBot="1" x14ac:dyDescent="0.4">
      <c r="A78" s="62"/>
      <c r="B78" s="29"/>
      <c r="C78" s="82"/>
      <c r="D78" s="82"/>
      <c r="E78" s="82"/>
      <c r="F78" s="18"/>
      <c r="G78" s="15"/>
    </row>
    <row r="79" spans="1:255" ht="12" customHeight="1" thickBot="1" x14ac:dyDescent="0.4">
      <c r="A79" s="95"/>
      <c r="B79" s="150" t="s">
        <v>90</v>
      </c>
      <c r="C79" s="151"/>
      <c r="D79" s="151"/>
      <c r="E79" s="152"/>
      <c r="F79" s="14"/>
      <c r="G79" s="15"/>
    </row>
    <row r="80" spans="1:255" ht="12" customHeight="1" x14ac:dyDescent="0.35">
      <c r="A80" s="62"/>
      <c r="B80" s="83" t="s">
        <v>93</v>
      </c>
      <c r="C80" s="87">
        <f>+D80*0.9</f>
        <v>58500</v>
      </c>
      <c r="D80" s="87">
        <f>+G9</f>
        <v>65000</v>
      </c>
      <c r="E80" s="88">
        <f>+D80*1.1</f>
        <v>71500</v>
      </c>
      <c r="F80" s="33"/>
      <c r="G80" s="16"/>
    </row>
    <row r="81" spans="1:7" ht="12.75" customHeight="1" thickBot="1" x14ac:dyDescent="0.4">
      <c r="A81" s="62"/>
      <c r="B81" s="79" t="s">
        <v>89</v>
      </c>
      <c r="C81" s="80">
        <f>+$G$55/C80</f>
        <v>207.60404358974361</v>
      </c>
      <c r="D81" s="80">
        <f t="shared" ref="D81:E81" si="0">+$G$55/D80</f>
        <v>186.84363923076924</v>
      </c>
      <c r="E81" s="80">
        <f t="shared" si="0"/>
        <v>169.85785384615386</v>
      </c>
      <c r="F81" s="33"/>
      <c r="G81" s="16"/>
    </row>
    <row r="82" spans="1:7" ht="15.65" customHeight="1" x14ac:dyDescent="0.35">
      <c r="A82" s="62"/>
      <c r="B82" s="31" t="s">
        <v>54</v>
      </c>
      <c r="C82" s="30"/>
      <c r="D82" s="30"/>
      <c r="E82" s="30"/>
      <c r="F82" s="30"/>
      <c r="G82" s="30"/>
    </row>
    <row r="87" spans="1:7" ht="11.25" customHeight="1" x14ac:dyDescent="0.35">
      <c r="D87" s="85"/>
      <c r="E87" s="86"/>
    </row>
  </sheetData>
  <mergeCells count="9">
    <mergeCell ref="B79:E79"/>
    <mergeCell ref="E13:F13"/>
    <mergeCell ref="E11:F11"/>
    <mergeCell ref="E10:F10"/>
    <mergeCell ref="E9:F9"/>
    <mergeCell ref="E14:F14"/>
    <mergeCell ref="E15:F15"/>
    <mergeCell ref="B17:G17"/>
    <mergeCell ref="B68:D6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2022-07-26T11:57:42Z</dcterms:modified>
</cp:coreProperties>
</file>