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delrio\Desktop\FICHAS TECNICAS MAULLIN 2022\"/>
    </mc:Choice>
  </mc:AlternateContent>
  <bookViews>
    <workbookView xWindow="0" yWindow="0" windowWidth="19200" windowHeight="7300"/>
  </bookViews>
  <sheets>
    <sheet name="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C84" i="1"/>
  <c r="G46" i="1"/>
  <c r="G42" i="1"/>
  <c r="G43" i="1"/>
  <c r="G44" i="1"/>
  <c r="G47" i="1"/>
  <c r="G21" i="1"/>
  <c r="G22" i="1"/>
  <c r="G23" i="1"/>
  <c r="G24" i="1"/>
  <c r="G25" i="1"/>
  <c r="D84" i="1"/>
  <c r="G55" i="1"/>
  <c r="C75" i="1"/>
  <c r="C78" i="1"/>
  <c r="G12" i="1"/>
  <c r="G60" i="1" s="1"/>
  <c r="G37" i="1"/>
  <c r="C76" i="1"/>
  <c r="G26" i="1" l="1"/>
  <c r="C74" i="1" s="1"/>
  <c r="G48" i="1"/>
  <c r="G57" i="1" l="1"/>
  <c r="G58" i="1" s="1"/>
  <c r="C79" i="1" s="1"/>
  <c r="C77" i="1"/>
  <c r="C80" i="1" l="1"/>
  <c r="D78" i="1" s="1"/>
  <c r="G59" i="1"/>
  <c r="C85" i="1" s="1"/>
  <c r="D74" i="1" l="1"/>
  <c r="D80" i="1" s="1"/>
  <c r="D79" i="1"/>
  <c r="D77" i="1"/>
  <c r="D76" i="1"/>
  <c r="E85" i="1"/>
  <c r="D85" i="1"/>
  <c r="G61" i="1"/>
</calcChain>
</file>

<file path=xl/sharedStrings.xml><?xml version="1.0" encoding="utf-8"?>
<sst xmlns="http://schemas.openxmlformats.org/spreadsheetml/2006/main" count="125" uniqueCount="94">
  <si>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</si>
  <si>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</si>
  <si>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</si>
  <si>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</si>
  <si>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</si>
  <si>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</si>
  <si>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</si>
  <si>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</si>
  <si>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</si>
  <si>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</si>
  <si>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</si>
  <si>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</si>
  <si>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</si>
  <si>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</si>
  <si>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</si>
  <si>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</si>
  <si>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</si>
  <si>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</si>
  <si>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</si>
  <si>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</si>
  <si>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</si>
  <si>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</si>
  <si>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</si>
  <si>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</si>
  <si>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</si>
  <si>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</si>
  <si>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</si>
  <si>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</si>
  <si>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</si>
  <si>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</si>
  <si>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</si>
  <si>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</si>
  <si>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</si>
  <si>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</si>
  <si>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</si>
  <si>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</si>
  <si>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</si>
  <si>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</si>
  <si>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</si>
  <si>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</si>
  <si>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</si>
  <si>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</si>
  <si>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</si>
  <si>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</si>
  <si>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</si>
  <si>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</si>
  <si>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</si>
  <si>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</si>
  <si>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</si>
  <si>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</si>
  <si>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</si>
  <si>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</si>
  <si>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</si>
  <si>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</si>
  <si>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</si>
  <si>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</si>
  <si>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</si>
  <si>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</si>
  <si>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MAULLIN</t>
  </si>
  <si>
    <t>Mercado Interno</t>
  </si>
  <si>
    <t>Manejo Sanitario Otoño</t>
  </si>
  <si>
    <t>Manejo Sanitario Primavera</t>
  </si>
  <si>
    <t>FARMACOS</t>
  </si>
  <si>
    <t>Vacuna Clostridial (1)</t>
  </si>
  <si>
    <t>Antiparasitario Inyectable (1)</t>
  </si>
  <si>
    <t>ALIMENTACION ANIMAL</t>
  </si>
  <si>
    <t>Heno (3) fardos 25 kgs c/u</t>
  </si>
  <si>
    <t>Frasco 100 ml</t>
  </si>
  <si>
    <t>Frasco 500 ml</t>
  </si>
  <si>
    <t>Kgs</t>
  </si>
  <si>
    <t>Otoño-Primavera</t>
  </si>
  <si>
    <t>Invierno</t>
  </si>
  <si>
    <t>Categoria</t>
  </si>
  <si>
    <t xml:space="preserve">Unidad </t>
  </si>
  <si>
    <t>OVINOS CARNE</t>
  </si>
  <si>
    <t>CRIOLLA</t>
  </si>
  <si>
    <t>Alimentación Invernal</t>
  </si>
  <si>
    <t>Manejo Encaste</t>
  </si>
  <si>
    <t>Esquila</t>
  </si>
  <si>
    <t>Marzo-Abril</t>
  </si>
  <si>
    <t>Junio-Agosto</t>
  </si>
  <si>
    <t>Marzo</t>
  </si>
  <si>
    <t>Diciembre</t>
  </si>
  <si>
    <t>Vitamina ADE</t>
  </si>
  <si>
    <t>PRECIO ESPERADO ($/u)</t>
  </si>
  <si>
    <t>RENDIMIENTO (cab /Plantel)</t>
  </si>
  <si>
    <t>3. Precio esperado por ventas corresponde a precio colocado en el domicilio del comprador.</t>
  </si>
  <si>
    <t>Rendimiento (cab / plantel)</t>
  </si>
  <si>
    <t>Costo unitario ($/cab) (*)</t>
  </si>
  <si>
    <t>ESCENARIOS COSTO UNITARIO  ($/cab)</t>
  </si>
  <si>
    <r>
      <rPr>
        <u/>
        <sz val="7"/>
        <color indexed="8"/>
        <rFont val="Calibri"/>
        <family val="2"/>
      </rPr>
      <t>Notas</t>
    </r>
    <r>
      <rPr>
        <sz val="7"/>
        <color indexed="8"/>
        <rFont val="Calibri"/>
        <family val="2"/>
      </rPr>
      <t>:</t>
    </r>
  </si>
  <si>
    <t>Diciembre de 2022</t>
  </si>
  <si>
    <t>sequia-precio insumos</t>
  </si>
  <si>
    <t>Concentrado 1 saco 20 kgs/dia por 90 dias, para 20 animales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</si>
</sst>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7"/>
      <color theme="1"/>
      <name val="Calibri"/>
      <family val="2"/>
    </font>
    <font>
      <i/>
      <sz val="9"/>
      <color indexed="9"/>
      <name val="Calibri"/>
      <family val="2"/>
    </font>
    <font>
      <sz val="7"/>
      <color indexed="9"/>
      <name val="Calibri"/>
      <family val="2"/>
    </font>
    <font>
      <u/>
      <sz val="7"/>
      <color indexed="8"/>
      <name val="Calibri"/>
      <family val="2"/>
    </font>
    <font>
      <sz val="8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59">
    <xf numFmtId="0" fontId="0" fillId="0" borderId="0" xfId="0" applyFont="1" applyAlignment="1"/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49" fontId="9" fillId="2" borderId="1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14" fontId="3" fillId="2" borderId="6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7" fontId="3" fillId="2" borderId="6" xfId="0" applyNumberFormat="1" applyFont="1" applyFill="1" applyBorder="1" applyAlignment="1">
      <alignment vertical="center"/>
    </xf>
    <xf numFmtId="49" fontId="8" fillId="2" borderId="31" xfId="0" applyNumberFormat="1" applyFont="1" applyFill="1" applyBorder="1" applyAlignment="1">
      <alignment vertical="center"/>
    </xf>
    <xf numFmtId="49" fontId="8" fillId="2" borderId="33" xfId="0" applyNumberFormat="1" applyFont="1" applyFill="1" applyBorder="1" applyAlignment="1">
      <alignment vertical="center"/>
    </xf>
    <xf numFmtId="0" fontId="8" fillId="7" borderId="16" xfId="0" applyFont="1" applyFill="1" applyBorder="1" applyAlignment="1">
      <alignment vertical="center"/>
    </xf>
    <xf numFmtId="9" fontId="8" fillId="2" borderId="27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 wrapText="1"/>
    </xf>
    <xf numFmtId="49" fontId="3" fillId="2" borderId="42" xfId="0" applyNumberFormat="1" applyFont="1" applyFill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3" fontId="1" fillId="2" borderId="48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vertical="center" wrapText="1"/>
    </xf>
    <xf numFmtId="49" fontId="3" fillId="2" borderId="43" xfId="0" applyNumberFormat="1" applyFont="1" applyFill="1" applyBorder="1" applyAlignment="1">
      <alignment horizontal="right" vertical="center" wrapText="1"/>
    </xf>
    <xf numFmtId="3" fontId="3" fillId="2" borderId="43" xfId="0" applyNumberFormat="1" applyFont="1" applyFill="1" applyBorder="1" applyAlignment="1">
      <alignment horizontal="right" vertical="center" wrapText="1"/>
    </xf>
    <xf numFmtId="49" fontId="5" fillId="3" borderId="43" xfId="0" applyNumberFormat="1" applyFont="1" applyFill="1" applyBorder="1" applyAlignment="1">
      <alignment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vertical="center"/>
    </xf>
    <xf numFmtId="3" fontId="5" fillId="3" borderId="43" xfId="0" applyNumberFormat="1" applyFont="1" applyFill="1" applyBorder="1" applyAlignment="1">
      <alignment vertical="center"/>
    </xf>
    <xf numFmtId="0" fontId="1" fillId="2" borderId="48" xfId="0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/>
    </xf>
    <xf numFmtId="3" fontId="3" fillId="2" borderId="43" xfId="0" applyNumberFormat="1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left" vertical="center" wrapText="1"/>
    </xf>
    <xf numFmtId="49" fontId="6" fillId="3" borderId="43" xfId="0" applyNumberFormat="1" applyFont="1" applyFill="1" applyBorder="1" applyAlignment="1">
      <alignment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vertical="center"/>
    </xf>
    <xf numFmtId="3" fontId="6" fillId="3" borderId="43" xfId="0" applyNumberFormat="1" applyFont="1" applyFill="1" applyBorder="1" applyAlignment="1">
      <alignment vertical="center"/>
    </xf>
    <xf numFmtId="0" fontId="1" fillId="2" borderId="49" xfId="0" applyFont="1" applyFill="1" applyBorder="1" applyAlignment="1">
      <alignment vertical="center"/>
    </xf>
    <xf numFmtId="3" fontId="1" fillId="2" borderId="49" xfId="0" applyNumberFormat="1" applyFont="1" applyFill="1" applyBorder="1" applyAlignment="1">
      <alignment vertical="center"/>
    </xf>
    <xf numFmtId="164" fontId="3" fillId="2" borderId="43" xfId="0" applyNumberFormat="1" applyFont="1" applyFill="1" applyBorder="1" applyAlignment="1">
      <alignment vertical="center"/>
    </xf>
    <xf numFmtId="9" fontId="8" fillId="2" borderId="52" xfId="0" applyNumberFormat="1" applyFont="1" applyFill="1" applyBorder="1" applyAlignment="1">
      <alignment vertical="center"/>
    </xf>
    <xf numFmtId="9" fontId="8" fillId="2" borderId="61" xfId="0" applyNumberFormat="1" applyFont="1" applyFill="1" applyBorder="1" applyAlignment="1">
      <alignment vertical="center"/>
    </xf>
    <xf numFmtId="49" fontId="8" fillId="8" borderId="58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 wrapText="1"/>
    </xf>
    <xf numFmtId="0" fontId="13" fillId="10" borderId="39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vertical="center"/>
    </xf>
    <xf numFmtId="49" fontId="2" fillId="5" borderId="13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vertical="center"/>
    </xf>
    <xf numFmtId="49" fontId="2" fillId="5" borderId="40" xfId="0" applyNumberFormat="1" applyFont="1" applyFill="1" applyBorder="1" applyAlignment="1">
      <alignment vertical="center"/>
    </xf>
    <xf numFmtId="0" fontId="12" fillId="2" borderId="44" xfId="0" applyFont="1" applyFill="1" applyBorder="1" applyAlignment="1">
      <alignment vertical="center"/>
    </xf>
    <xf numFmtId="49" fontId="2" fillId="3" borderId="43" xfId="0" applyNumberFormat="1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Border="1" applyAlignment="1">
      <alignment vertical="center"/>
    </xf>
    <xf numFmtId="0" fontId="3" fillId="2" borderId="43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vertical="center"/>
    </xf>
    <xf numFmtId="49" fontId="2" fillId="5" borderId="18" xfId="0" applyNumberFormat="1" applyFont="1" applyFill="1" applyBorder="1" applyAlignment="1">
      <alignment vertical="center"/>
    </xf>
    <xf numFmtId="0" fontId="2" fillId="5" borderId="19" xfId="0" applyFont="1" applyFill="1" applyBorder="1" applyAlignment="1">
      <alignment vertical="center"/>
    </xf>
    <xf numFmtId="3" fontId="2" fillId="5" borderId="20" xfId="0" applyNumberFormat="1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5" fontId="2" fillId="3" borderId="22" xfId="0" applyNumberFormat="1" applyFont="1" applyFill="1" applyBorder="1" applyAlignment="1">
      <alignment vertical="center"/>
    </xf>
    <xf numFmtId="49" fontId="2" fillId="5" borderId="21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5" fontId="2" fillId="5" borderId="22" xfId="0" applyNumberFormat="1" applyFont="1" applyFill="1" applyBorder="1" applyAlignment="1">
      <alignment vertical="center"/>
    </xf>
    <xf numFmtId="49" fontId="2" fillId="5" borderId="23" xfId="0" applyNumberFormat="1" applyFont="1" applyFill="1" applyBorder="1" applyAlignment="1">
      <alignment vertical="center"/>
    </xf>
    <xf numFmtId="0" fontId="15" fillId="5" borderId="24" xfId="0" applyFont="1" applyFill="1" applyBorder="1" applyAlignment="1">
      <alignment vertical="center"/>
    </xf>
    <xf numFmtId="165" fontId="2" fillId="6" borderId="25" xfId="0" applyNumberFormat="1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165" fontId="2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49" fontId="8" fillId="8" borderId="56" xfId="0" applyNumberFormat="1" applyFont="1" applyFill="1" applyBorder="1" applyAlignment="1">
      <alignment horizontal="center" vertical="center"/>
    </xf>
    <xf numFmtId="49" fontId="8" fillId="8" borderId="57" xfId="0" applyNumberFormat="1" applyFont="1" applyFill="1" applyBorder="1" applyAlignment="1">
      <alignment horizontal="center" vertical="center"/>
    </xf>
    <xf numFmtId="165" fontId="2" fillId="2" borderId="16" xfId="0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8" fillId="2" borderId="50" xfId="0" applyNumberFormat="1" applyFont="1" applyFill="1" applyBorder="1" applyAlignment="1">
      <alignment vertical="center"/>
    </xf>
    <xf numFmtId="3" fontId="8" fillId="2" borderId="51" xfId="0" applyNumberFormat="1" applyFont="1" applyFill="1" applyBorder="1" applyAlignment="1">
      <alignment vertical="center"/>
    </xf>
    <xf numFmtId="49" fontId="8" fillId="2" borderId="2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49" fontId="8" fillId="2" borderId="59" xfId="0" applyNumberFormat="1" applyFont="1" applyFill="1" applyBorder="1" applyAlignment="1">
      <alignment vertical="center"/>
    </xf>
    <xf numFmtId="166" fontId="8" fillId="2" borderId="60" xfId="0" applyNumberFormat="1" applyFont="1" applyFill="1" applyBorder="1" applyAlignment="1">
      <alignment vertical="center"/>
    </xf>
    <xf numFmtId="49" fontId="8" fillId="8" borderId="56" xfId="0" applyNumberFormat="1" applyFont="1" applyFill="1" applyBorder="1" applyAlignment="1">
      <alignment vertical="center"/>
    </xf>
    <xf numFmtId="166" fontId="8" fillId="8" borderId="57" xfId="0" applyNumberFormat="1" applyFont="1" applyFill="1" applyBorder="1" applyAlignment="1">
      <alignment vertical="center"/>
    </xf>
    <xf numFmtId="9" fontId="8" fillId="8" borderId="58" xfId="0" applyNumberFormat="1" applyFont="1" applyFill="1" applyBorder="1" applyAlignment="1">
      <alignment vertical="center"/>
    </xf>
    <xf numFmtId="49" fontId="8" fillId="8" borderId="36" xfId="0" applyNumberFormat="1" applyFont="1" applyFill="1" applyBorder="1" applyAlignment="1">
      <alignment vertical="center"/>
    </xf>
    <xf numFmtId="41" fontId="8" fillId="8" borderId="37" xfId="1" applyFont="1" applyFill="1" applyBorder="1" applyAlignment="1">
      <alignment vertical="center"/>
    </xf>
    <xf numFmtId="41" fontId="8" fillId="8" borderId="38" xfId="1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49" fontId="8" fillId="8" borderId="62" xfId="0" applyNumberFormat="1" applyFont="1" applyFill="1" applyBorder="1" applyAlignment="1">
      <alignment vertical="center"/>
    </xf>
    <xf numFmtId="41" fontId="8" fillId="8" borderId="63" xfId="1" applyFont="1" applyFill="1" applyBorder="1" applyAlignment="1">
      <alignment vertical="center"/>
    </xf>
    <xf numFmtId="41" fontId="8" fillId="8" borderId="64" xfId="1" applyFont="1" applyFill="1" applyBorder="1" applyAlignment="1">
      <alignment vertical="center"/>
    </xf>
    <xf numFmtId="49" fontId="17" fillId="9" borderId="53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352425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zoomScaleNormal="100" workbookViewId="0">
      <selection activeCell="K14" sqref="K14"/>
    </sheetView>
  </sheetViews>
  <sheetFormatPr baseColWidth="10" defaultColWidth="10.81640625" defaultRowHeight="11.25" customHeight="1" x14ac:dyDescent="0.35"/>
  <cols>
    <col min="1" max="1" width="4.453125" style="87" customWidth="1"/>
    <col min="2" max="2" width="20.54296875" style="87" customWidth="1"/>
    <col min="3" max="3" width="19.453125" style="87" customWidth="1"/>
    <col min="4" max="4" width="11.26953125" style="87" customWidth="1"/>
    <col min="5" max="5" width="14.453125" style="87" customWidth="1"/>
    <col min="6" max="6" width="12.7265625" style="87" customWidth="1"/>
    <col min="7" max="7" width="12.453125" style="87" customWidth="1"/>
    <col min="8" max="255" width="10.81640625" style="87" customWidth="1"/>
    <col min="256" max="16384" width="10.81640625" style="88"/>
  </cols>
  <sheetData>
    <row r="1" spans="1:7" ht="15" customHeight="1" x14ac:dyDescent="0.35">
      <c r="A1" s="86"/>
      <c r="B1" s="86"/>
      <c r="C1" s="86"/>
      <c r="D1" s="86"/>
      <c r="E1" s="86"/>
      <c r="F1" s="86"/>
      <c r="G1" s="86"/>
    </row>
    <row r="2" spans="1:7" ht="15" customHeight="1" x14ac:dyDescent="0.35">
      <c r="A2" s="86"/>
      <c r="B2" s="86"/>
      <c r="C2" s="86"/>
      <c r="D2" s="86"/>
      <c r="E2" s="86"/>
      <c r="F2" s="86"/>
      <c r="G2" s="86"/>
    </row>
    <row r="3" spans="1:7" ht="15" customHeight="1" x14ac:dyDescent="0.35">
      <c r="A3" s="86"/>
      <c r="B3" s="86"/>
      <c r="C3" s="86"/>
      <c r="D3" s="86"/>
      <c r="E3" s="86"/>
      <c r="F3" s="86"/>
      <c r="G3" s="86"/>
    </row>
    <row r="4" spans="1:7" ht="15" customHeight="1" x14ac:dyDescent="0.35">
      <c r="A4" s="86"/>
      <c r="B4" s="86"/>
      <c r="C4" s="86"/>
      <c r="D4" s="86"/>
      <c r="E4" s="86"/>
      <c r="F4" s="86"/>
      <c r="G4" s="86"/>
    </row>
    <row r="5" spans="1:7" ht="15" customHeight="1" x14ac:dyDescent="0.35">
      <c r="A5" s="86"/>
      <c r="B5" s="86"/>
      <c r="C5" s="86"/>
      <c r="D5" s="86"/>
      <c r="E5" s="86"/>
      <c r="F5" s="86"/>
      <c r="G5" s="86"/>
    </row>
    <row r="6" spans="1:7" ht="15" customHeight="1" x14ac:dyDescent="0.35">
      <c r="A6" s="86"/>
      <c r="B6" s="86"/>
      <c r="C6" s="86"/>
      <c r="D6" s="86"/>
      <c r="E6" s="86"/>
      <c r="F6" s="86"/>
      <c r="G6" s="86"/>
    </row>
    <row r="7" spans="1:7" ht="15" customHeight="1" x14ac:dyDescent="0.35">
      <c r="A7" s="86"/>
      <c r="B7" s="86"/>
      <c r="C7" s="86"/>
      <c r="D7" s="86"/>
      <c r="E7" s="86"/>
      <c r="F7" s="86"/>
      <c r="G7" s="86"/>
    </row>
    <row r="8" spans="1:7" ht="15" customHeight="1" x14ac:dyDescent="0.35">
      <c r="A8" s="86"/>
      <c r="B8" s="89"/>
      <c r="C8" s="90"/>
      <c r="D8" s="86"/>
      <c r="E8" s="90"/>
      <c r="F8" s="90"/>
      <c r="G8" s="90"/>
    </row>
    <row r="9" spans="1:7" ht="12" customHeight="1" x14ac:dyDescent="0.35">
      <c r="A9" s="91"/>
      <c r="B9" s="92" t="s">
        <v>0</v>
      </c>
      <c r="C9" s="93" t="s">
        <v>74</v>
      </c>
      <c r="D9" s="12"/>
      <c r="E9" s="153" t="s">
        <v>85</v>
      </c>
      <c r="F9" s="154"/>
      <c r="G9" s="13">
        <v>35</v>
      </c>
    </row>
    <row r="10" spans="1:7" ht="38.25" customHeight="1" x14ac:dyDescent="0.35">
      <c r="A10" s="91"/>
      <c r="B10" s="1" t="s">
        <v>56</v>
      </c>
      <c r="C10" s="16" t="s">
        <v>75</v>
      </c>
      <c r="D10" s="14"/>
      <c r="E10" s="151" t="s">
        <v>1</v>
      </c>
      <c r="F10" s="152"/>
      <c r="G10" s="15" t="s">
        <v>91</v>
      </c>
    </row>
    <row r="11" spans="1:7" ht="18" customHeight="1" x14ac:dyDescent="0.35">
      <c r="A11" s="91"/>
      <c r="B11" s="1" t="s">
        <v>2</v>
      </c>
      <c r="C11" s="15" t="s">
        <v>3</v>
      </c>
      <c r="D11" s="14"/>
      <c r="E11" s="151" t="s">
        <v>84</v>
      </c>
      <c r="F11" s="152"/>
      <c r="G11" s="33">
        <v>130000</v>
      </c>
    </row>
    <row r="12" spans="1:7" ht="11.25" customHeight="1" x14ac:dyDescent="0.35">
      <c r="A12" s="91"/>
      <c r="B12" s="1" t="s">
        <v>4</v>
      </c>
      <c r="C12" s="16" t="s">
        <v>57</v>
      </c>
      <c r="D12" s="14"/>
      <c r="E12" s="43" t="s">
        <v>5</v>
      </c>
      <c r="F12" s="44"/>
      <c r="G12" s="17">
        <f>(G9*G11)</f>
        <v>4550000</v>
      </c>
    </row>
    <row r="13" spans="1:7" ht="11.25" customHeight="1" x14ac:dyDescent="0.35">
      <c r="A13" s="91"/>
      <c r="B13" s="1" t="s">
        <v>6</v>
      </c>
      <c r="C13" s="15" t="s">
        <v>58</v>
      </c>
      <c r="D13" s="14"/>
      <c r="E13" s="151" t="s">
        <v>7</v>
      </c>
      <c r="F13" s="152"/>
      <c r="G13" s="15" t="s">
        <v>59</v>
      </c>
    </row>
    <row r="14" spans="1:7" ht="13.5" customHeight="1" x14ac:dyDescent="0.35">
      <c r="A14" s="91"/>
      <c r="B14" s="1" t="s">
        <v>8</v>
      </c>
      <c r="C14" s="15" t="s">
        <v>58</v>
      </c>
      <c r="D14" s="14"/>
      <c r="E14" s="151" t="s">
        <v>9</v>
      </c>
      <c r="F14" s="152"/>
      <c r="G14" s="15" t="s">
        <v>91</v>
      </c>
    </row>
    <row r="15" spans="1:7" ht="25.5" customHeight="1" x14ac:dyDescent="0.35">
      <c r="A15" s="91"/>
      <c r="B15" s="1" t="s">
        <v>10</v>
      </c>
      <c r="C15" s="18">
        <v>44728</v>
      </c>
      <c r="D15" s="14"/>
      <c r="E15" s="155" t="s">
        <v>11</v>
      </c>
      <c r="F15" s="156"/>
      <c r="G15" s="16" t="s">
        <v>92</v>
      </c>
    </row>
    <row r="16" spans="1:7" ht="12" customHeight="1" x14ac:dyDescent="0.35">
      <c r="A16" s="86"/>
      <c r="B16" s="19"/>
      <c r="C16" s="20"/>
      <c r="D16" s="4"/>
      <c r="E16" s="21"/>
      <c r="F16" s="21"/>
      <c r="G16" s="22"/>
    </row>
    <row r="17" spans="1:7" ht="12" customHeight="1" x14ac:dyDescent="0.35">
      <c r="A17" s="94"/>
      <c r="B17" s="157" t="s">
        <v>12</v>
      </c>
      <c r="C17" s="158"/>
      <c r="D17" s="158"/>
      <c r="E17" s="158"/>
      <c r="F17" s="158"/>
      <c r="G17" s="158"/>
    </row>
    <row r="18" spans="1:7" ht="12" customHeight="1" x14ac:dyDescent="0.35">
      <c r="A18" s="86"/>
      <c r="B18" s="23"/>
      <c r="C18" s="24"/>
      <c r="D18" s="24"/>
      <c r="E18" s="24"/>
      <c r="F18" s="25"/>
      <c r="G18" s="25"/>
    </row>
    <row r="19" spans="1:7" ht="12" customHeight="1" x14ac:dyDescent="0.35">
      <c r="A19" s="91"/>
      <c r="B19" s="95" t="s">
        <v>13</v>
      </c>
      <c r="C19" s="3"/>
      <c r="D19" s="4"/>
      <c r="E19" s="4"/>
      <c r="F19" s="4"/>
      <c r="G19" s="4"/>
    </row>
    <row r="20" spans="1:7" ht="24" customHeight="1" x14ac:dyDescent="0.35">
      <c r="A20" s="94"/>
      <c r="B20" s="96" t="s">
        <v>14</v>
      </c>
      <c r="C20" s="96" t="s">
        <v>15</v>
      </c>
      <c r="D20" s="96" t="s">
        <v>16</v>
      </c>
      <c r="E20" s="96" t="s">
        <v>17</v>
      </c>
      <c r="F20" s="96" t="s">
        <v>18</v>
      </c>
      <c r="G20" s="96" t="s">
        <v>19</v>
      </c>
    </row>
    <row r="21" spans="1:7" ht="12.75" customHeight="1" x14ac:dyDescent="0.35">
      <c r="A21" s="94"/>
      <c r="B21" s="42" t="s">
        <v>60</v>
      </c>
      <c r="C21" s="2" t="s">
        <v>20</v>
      </c>
      <c r="D21" s="45">
        <v>0.5</v>
      </c>
      <c r="E21" s="2" t="s">
        <v>79</v>
      </c>
      <c r="F21" s="17">
        <v>30000</v>
      </c>
      <c r="G21" s="17">
        <f>(D21*F21)</f>
        <v>15000</v>
      </c>
    </row>
    <row r="22" spans="1:7" ht="25.5" customHeight="1" x14ac:dyDescent="0.35">
      <c r="A22" s="94"/>
      <c r="B22" s="42" t="s">
        <v>61</v>
      </c>
      <c r="C22" s="2" t="s">
        <v>20</v>
      </c>
      <c r="D22" s="45">
        <v>0.5</v>
      </c>
      <c r="E22" s="2" t="s">
        <v>21</v>
      </c>
      <c r="F22" s="17">
        <v>30000</v>
      </c>
      <c r="G22" s="17">
        <f>(D22*F22)</f>
        <v>15000</v>
      </c>
    </row>
    <row r="23" spans="1:7" ht="12.75" customHeight="1" x14ac:dyDescent="0.35">
      <c r="A23" s="94"/>
      <c r="B23" s="42" t="s">
        <v>76</v>
      </c>
      <c r="C23" s="2" t="s">
        <v>20</v>
      </c>
      <c r="D23" s="45">
        <v>3</v>
      </c>
      <c r="E23" s="2" t="s">
        <v>80</v>
      </c>
      <c r="F23" s="17">
        <v>30000</v>
      </c>
      <c r="G23" s="17">
        <f>(D23*F23)</f>
        <v>90000</v>
      </c>
    </row>
    <row r="24" spans="1:7" ht="12.75" customHeight="1" x14ac:dyDescent="0.35">
      <c r="A24" s="97"/>
      <c r="B24" s="39" t="s">
        <v>77</v>
      </c>
      <c r="C24" s="40" t="s">
        <v>20</v>
      </c>
      <c r="D24" s="46">
        <v>1</v>
      </c>
      <c r="E24" s="40" t="s">
        <v>81</v>
      </c>
      <c r="F24" s="41">
        <v>30000</v>
      </c>
      <c r="G24" s="41">
        <f>D24*F24</f>
        <v>30000</v>
      </c>
    </row>
    <row r="25" spans="1:7" ht="12.75" customHeight="1" x14ac:dyDescent="0.35">
      <c r="A25" s="97"/>
      <c r="B25" s="39" t="s">
        <v>78</v>
      </c>
      <c r="C25" s="40" t="s">
        <v>20</v>
      </c>
      <c r="D25" s="46">
        <v>25</v>
      </c>
      <c r="E25" s="40" t="s">
        <v>82</v>
      </c>
      <c r="F25" s="41">
        <v>3500</v>
      </c>
      <c r="G25" s="41">
        <f>D25*F25</f>
        <v>87500</v>
      </c>
    </row>
    <row r="26" spans="1:7" ht="12.75" customHeight="1" x14ac:dyDescent="0.35">
      <c r="A26" s="94"/>
      <c r="B26" s="5" t="s">
        <v>22</v>
      </c>
      <c r="C26" s="6"/>
      <c r="D26" s="6"/>
      <c r="E26" s="6"/>
      <c r="F26" s="7"/>
      <c r="G26" s="8">
        <f>SUM(G21:G25)</f>
        <v>237500</v>
      </c>
    </row>
    <row r="27" spans="1:7" ht="12" customHeight="1" x14ac:dyDescent="0.35">
      <c r="A27" s="86"/>
      <c r="B27" s="23"/>
      <c r="C27" s="25"/>
      <c r="D27" s="25"/>
      <c r="E27" s="25"/>
      <c r="F27" s="26"/>
      <c r="G27" s="26"/>
    </row>
    <row r="28" spans="1:7" ht="12" customHeight="1" x14ac:dyDescent="0.35">
      <c r="A28" s="91"/>
      <c r="B28" s="98" t="s">
        <v>23</v>
      </c>
      <c r="C28" s="47"/>
      <c r="D28" s="48"/>
      <c r="E28" s="48"/>
      <c r="F28" s="49"/>
      <c r="G28" s="49"/>
    </row>
    <row r="29" spans="1:7" ht="24" customHeight="1" x14ac:dyDescent="0.35">
      <c r="A29" s="99"/>
      <c r="B29" s="100" t="s">
        <v>14</v>
      </c>
      <c r="C29" s="101" t="s">
        <v>15</v>
      </c>
      <c r="D29" s="101" t="s">
        <v>16</v>
      </c>
      <c r="E29" s="100" t="s">
        <v>17</v>
      </c>
      <c r="F29" s="101" t="s">
        <v>18</v>
      </c>
      <c r="G29" s="100" t="s">
        <v>19</v>
      </c>
    </row>
    <row r="30" spans="1:7" ht="12" customHeight="1" x14ac:dyDescent="0.35">
      <c r="A30" s="99"/>
      <c r="B30" s="53"/>
      <c r="C30" s="54"/>
      <c r="D30" s="54"/>
      <c r="E30" s="54"/>
      <c r="F30" s="53"/>
      <c r="G30" s="53"/>
    </row>
    <row r="31" spans="1:7" ht="12" customHeight="1" x14ac:dyDescent="0.35">
      <c r="A31" s="99"/>
      <c r="B31" s="55" t="s">
        <v>24</v>
      </c>
      <c r="C31" s="56"/>
      <c r="D31" s="56"/>
      <c r="E31" s="56"/>
      <c r="F31" s="57"/>
      <c r="G31" s="57"/>
    </row>
    <row r="32" spans="1:7" ht="12" customHeight="1" x14ac:dyDescent="0.35">
      <c r="A32" s="86"/>
      <c r="B32" s="50"/>
      <c r="C32" s="51"/>
      <c r="D32" s="51"/>
      <c r="E32" s="51"/>
      <c r="F32" s="52"/>
      <c r="G32" s="52"/>
    </row>
    <row r="33" spans="1:11" ht="12" customHeight="1" x14ac:dyDescent="0.35">
      <c r="A33" s="91"/>
      <c r="B33" s="98" t="s">
        <v>25</v>
      </c>
      <c r="C33" s="47"/>
      <c r="D33" s="48"/>
      <c r="E33" s="48"/>
      <c r="F33" s="49"/>
      <c r="G33" s="49"/>
    </row>
    <row r="34" spans="1:11" ht="24" customHeight="1" x14ac:dyDescent="0.35">
      <c r="A34" s="99"/>
      <c r="B34" s="100" t="s">
        <v>14</v>
      </c>
      <c r="C34" s="100" t="s">
        <v>15</v>
      </c>
      <c r="D34" s="100" t="s">
        <v>16</v>
      </c>
      <c r="E34" s="100" t="s">
        <v>17</v>
      </c>
      <c r="F34" s="101" t="s">
        <v>18</v>
      </c>
      <c r="G34" s="100" t="s">
        <v>19</v>
      </c>
    </row>
    <row r="35" spans="1:11" ht="12.75" customHeight="1" x14ac:dyDescent="0.35">
      <c r="A35" s="99"/>
      <c r="B35" s="58"/>
      <c r="C35" s="59"/>
      <c r="D35" s="60"/>
      <c r="E35" s="61"/>
      <c r="F35" s="62"/>
      <c r="G35" s="62"/>
    </row>
    <row r="36" spans="1:11" ht="12.75" customHeight="1" x14ac:dyDescent="0.35">
      <c r="A36" s="99"/>
      <c r="B36" s="58"/>
      <c r="C36" s="59"/>
      <c r="D36" s="60"/>
      <c r="E36" s="61"/>
      <c r="F36" s="62"/>
      <c r="G36" s="62"/>
    </row>
    <row r="37" spans="1:11" ht="12.75" customHeight="1" x14ac:dyDescent="0.35">
      <c r="A37" s="99"/>
      <c r="B37" s="63" t="s">
        <v>26</v>
      </c>
      <c r="C37" s="64"/>
      <c r="D37" s="64"/>
      <c r="E37" s="64"/>
      <c r="F37" s="65"/>
      <c r="G37" s="66">
        <f>SUM(G35:G36)</f>
        <v>0</v>
      </c>
    </row>
    <row r="38" spans="1:11" ht="12" customHeight="1" x14ac:dyDescent="0.35">
      <c r="A38" s="86"/>
      <c r="B38" s="50"/>
      <c r="C38" s="51"/>
      <c r="D38" s="51"/>
      <c r="E38" s="51"/>
      <c r="F38" s="52"/>
      <c r="G38" s="52"/>
    </row>
    <row r="39" spans="1:11" ht="12" customHeight="1" x14ac:dyDescent="0.35">
      <c r="A39" s="91"/>
      <c r="B39" s="98" t="s">
        <v>27</v>
      </c>
      <c r="C39" s="47"/>
      <c r="D39" s="48"/>
      <c r="E39" s="48"/>
      <c r="F39" s="49"/>
      <c r="G39" s="49"/>
    </row>
    <row r="40" spans="1:11" ht="24" customHeight="1" x14ac:dyDescent="0.35">
      <c r="A40" s="99"/>
      <c r="B40" s="101" t="s">
        <v>28</v>
      </c>
      <c r="C40" s="101" t="s">
        <v>73</v>
      </c>
      <c r="D40" s="101" t="s">
        <v>30</v>
      </c>
      <c r="E40" s="101" t="s">
        <v>17</v>
      </c>
      <c r="F40" s="101" t="s">
        <v>18</v>
      </c>
      <c r="G40" s="101" t="s">
        <v>19</v>
      </c>
      <c r="K40" s="102"/>
    </row>
    <row r="41" spans="1:11" ht="12.75" customHeight="1" x14ac:dyDescent="0.35">
      <c r="A41" s="99"/>
      <c r="B41" s="73" t="s">
        <v>62</v>
      </c>
      <c r="C41" s="103"/>
      <c r="D41" s="103"/>
      <c r="E41" s="103"/>
      <c r="F41" s="103"/>
      <c r="G41" s="103"/>
      <c r="K41" s="102"/>
    </row>
    <row r="42" spans="1:11" ht="12.75" customHeight="1" x14ac:dyDescent="0.35">
      <c r="A42" s="99"/>
      <c r="B42" s="68" t="s">
        <v>63</v>
      </c>
      <c r="C42" s="69" t="s">
        <v>67</v>
      </c>
      <c r="D42" s="70">
        <v>1</v>
      </c>
      <c r="E42" s="69" t="s">
        <v>70</v>
      </c>
      <c r="F42" s="71">
        <v>19160</v>
      </c>
      <c r="G42" s="71">
        <f>(D42*F42)</f>
        <v>19160</v>
      </c>
    </row>
    <row r="43" spans="1:11" ht="12.75" customHeight="1" x14ac:dyDescent="0.35">
      <c r="A43" s="99"/>
      <c r="B43" s="68" t="s">
        <v>64</v>
      </c>
      <c r="C43" s="72" t="s">
        <v>68</v>
      </c>
      <c r="D43" s="70">
        <v>0.5</v>
      </c>
      <c r="E43" s="72" t="s">
        <v>70</v>
      </c>
      <c r="F43" s="71">
        <v>29521</v>
      </c>
      <c r="G43" s="71">
        <f>D43*F43</f>
        <v>14760.5</v>
      </c>
    </row>
    <row r="44" spans="1:11" ht="12.75" customHeight="1" x14ac:dyDescent="0.35">
      <c r="A44" s="99"/>
      <c r="B44" s="68" t="s">
        <v>83</v>
      </c>
      <c r="C44" s="72" t="s">
        <v>67</v>
      </c>
      <c r="D44" s="72">
        <v>3</v>
      </c>
      <c r="E44" s="72" t="s">
        <v>70</v>
      </c>
      <c r="F44" s="71">
        <v>10830</v>
      </c>
      <c r="G44" s="71">
        <f>D44*F44</f>
        <v>32490</v>
      </c>
    </row>
    <row r="45" spans="1:11" ht="12.75" customHeight="1" x14ac:dyDescent="0.35">
      <c r="A45" s="99"/>
      <c r="B45" s="68" t="s">
        <v>65</v>
      </c>
      <c r="C45" s="72"/>
      <c r="D45" s="72"/>
      <c r="E45" s="72"/>
      <c r="F45" s="71"/>
      <c r="G45" s="71"/>
    </row>
    <row r="46" spans="1:11" ht="12.75" customHeight="1" x14ac:dyDescent="0.35">
      <c r="A46" s="99"/>
      <c r="B46" s="68" t="s">
        <v>66</v>
      </c>
      <c r="C46" s="69" t="s">
        <v>69</v>
      </c>
      <c r="D46" s="70">
        <v>3000</v>
      </c>
      <c r="E46" s="69" t="s">
        <v>71</v>
      </c>
      <c r="F46" s="71">
        <v>120</v>
      </c>
      <c r="G46" s="71">
        <f>(D46*F46)</f>
        <v>360000</v>
      </c>
    </row>
    <row r="47" spans="1:11" ht="21" x14ac:dyDescent="0.35">
      <c r="A47" s="99"/>
      <c r="B47" s="73" t="s">
        <v>93</v>
      </c>
      <c r="C47" s="69" t="s">
        <v>69</v>
      </c>
      <c r="D47" s="70">
        <v>2250</v>
      </c>
      <c r="E47" s="69" t="s">
        <v>71</v>
      </c>
      <c r="F47" s="71">
        <v>461</v>
      </c>
      <c r="G47" s="71">
        <f>(D47*F47)</f>
        <v>1037250</v>
      </c>
    </row>
    <row r="48" spans="1:11" ht="13.5" customHeight="1" x14ac:dyDescent="0.35">
      <c r="A48" s="99"/>
      <c r="B48" s="74" t="s">
        <v>31</v>
      </c>
      <c r="C48" s="75"/>
      <c r="D48" s="75"/>
      <c r="E48" s="75"/>
      <c r="F48" s="76"/>
      <c r="G48" s="77">
        <f>SUM(G41:G47)</f>
        <v>1463660.5</v>
      </c>
    </row>
    <row r="49" spans="1:7" ht="12" customHeight="1" x14ac:dyDescent="0.35">
      <c r="A49" s="86"/>
      <c r="B49" s="50"/>
      <c r="C49" s="51"/>
      <c r="D49" s="51"/>
      <c r="E49" s="67"/>
      <c r="F49" s="52"/>
      <c r="G49" s="52"/>
    </row>
    <row r="50" spans="1:7" ht="12" customHeight="1" x14ac:dyDescent="0.35">
      <c r="A50" s="91"/>
      <c r="B50" s="98" t="s">
        <v>32</v>
      </c>
      <c r="C50" s="47"/>
      <c r="D50" s="48"/>
      <c r="E50" s="48"/>
      <c r="F50" s="49"/>
      <c r="G50" s="49"/>
    </row>
    <row r="51" spans="1:7" ht="24" customHeight="1" x14ac:dyDescent="0.35">
      <c r="A51" s="99"/>
      <c r="B51" s="100" t="s">
        <v>72</v>
      </c>
      <c r="C51" s="101" t="s">
        <v>29</v>
      </c>
      <c r="D51" s="101" t="s">
        <v>30</v>
      </c>
      <c r="E51" s="100" t="s">
        <v>17</v>
      </c>
      <c r="F51" s="101" t="s">
        <v>18</v>
      </c>
      <c r="G51" s="100" t="s">
        <v>19</v>
      </c>
    </row>
    <row r="52" spans="1:7" ht="12.75" customHeight="1" x14ac:dyDescent="0.35">
      <c r="A52" s="99"/>
      <c r="B52" s="58"/>
      <c r="C52" s="69"/>
      <c r="D52" s="71"/>
      <c r="E52" s="59"/>
      <c r="F52" s="80"/>
      <c r="G52" s="71"/>
    </row>
    <row r="53" spans="1:7" ht="12.75" customHeight="1" x14ac:dyDescent="0.35">
      <c r="A53" s="99"/>
      <c r="B53" s="58"/>
      <c r="C53" s="69"/>
      <c r="D53" s="71"/>
      <c r="E53" s="59"/>
      <c r="F53" s="80"/>
      <c r="G53" s="71"/>
    </row>
    <row r="54" spans="1:7" ht="12.75" customHeight="1" x14ac:dyDescent="0.35">
      <c r="A54" s="99"/>
      <c r="B54" s="58"/>
      <c r="C54" s="69"/>
      <c r="D54" s="71"/>
      <c r="E54" s="59"/>
      <c r="F54" s="80"/>
      <c r="G54" s="71"/>
    </row>
    <row r="55" spans="1:7" ht="13.5" customHeight="1" x14ac:dyDescent="0.35">
      <c r="A55" s="99"/>
      <c r="B55" s="63" t="s">
        <v>55</v>
      </c>
      <c r="C55" s="75"/>
      <c r="D55" s="75"/>
      <c r="E55" s="75"/>
      <c r="F55" s="76"/>
      <c r="G55" s="77">
        <f>+G52+G53+G54</f>
        <v>0</v>
      </c>
    </row>
    <row r="56" spans="1:7" ht="12" customHeight="1" x14ac:dyDescent="0.35">
      <c r="A56" s="86"/>
      <c r="B56" s="78"/>
      <c r="C56" s="78"/>
      <c r="D56" s="78"/>
      <c r="E56" s="78"/>
      <c r="F56" s="79"/>
      <c r="G56" s="79"/>
    </row>
    <row r="57" spans="1:7" ht="12" customHeight="1" x14ac:dyDescent="0.35">
      <c r="A57" s="104"/>
      <c r="B57" s="105" t="s">
        <v>34</v>
      </c>
      <c r="C57" s="106"/>
      <c r="D57" s="106"/>
      <c r="E57" s="106"/>
      <c r="F57" s="106"/>
      <c r="G57" s="107">
        <f>G26+G37+G48+G55+G31</f>
        <v>1701160.5</v>
      </c>
    </row>
    <row r="58" spans="1:7" ht="12" customHeight="1" x14ac:dyDescent="0.35">
      <c r="A58" s="104"/>
      <c r="B58" s="108" t="s">
        <v>35</v>
      </c>
      <c r="C58" s="109"/>
      <c r="D58" s="109"/>
      <c r="E58" s="109"/>
      <c r="F58" s="109"/>
      <c r="G58" s="110">
        <f>G57*0.05</f>
        <v>85058.025000000009</v>
      </c>
    </row>
    <row r="59" spans="1:7" ht="12" customHeight="1" x14ac:dyDescent="0.35">
      <c r="A59" s="104"/>
      <c r="B59" s="111" t="s">
        <v>36</v>
      </c>
      <c r="C59" s="112"/>
      <c r="D59" s="112"/>
      <c r="E59" s="112"/>
      <c r="F59" s="112"/>
      <c r="G59" s="113">
        <f>G58+G57</f>
        <v>1786218.5249999999</v>
      </c>
    </row>
    <row r="60" spans="1:7" ht="12" customHeight="1" x14ac:dyDescent="0.35">
      <c r="A60" s="104"/>
      <c r="B60" s="108" t="s">
        <v>37</v>
      </c>
      <c r="C60" s="109"/>
      <c r="D60" s="109"/>
      <c r="E60" s="109"/>
      <c r="F60" s="109"/>
      <c r="G60" s="110">
        <f>G12</f>
        <v>4550000</v>
      </c>
    </row>
    <row r="61" spans="1:7" ht="12" customHeight="1" x14ac:dyDescent="0.35">
      <c r="A61" s="104"/>
      <c r="B61" s="114" t="s">
        <v>38</v>
      </c>
      <c r="C61" s="115"/>
      <c r="D61" s="115"/>
      <c r="E61" s="115"/>
      <c r="F61" s="115"/>
      <c r="G61" s="116">
        <f>G60-G59</f>
        <v>2763781.4750000001</v>
      </c>
    </row>
    <row r="62" spans="1:7" ht="12" customHeight="1" x14ac:dyDescent="0.35">
      <c r="A62" s="104"/>
      <c r="B62" s="117" t="s">
        <v>39</v>
      </c>
      <c r="C62" s="118"/>
      <c r="D62" s="118"/>
      <c r="E62" s="118"/>
      <c r="F62" s="118"/>
      <c r="G62" s="119"/>
    </row>
    <row r="63" spans="1:7" ht="12.75" customHeight="1" thickBot="1" x14ac:dyDescent="0.4">
      <c r="A63" s="104"/>
      <c r="B63" s="120"/>
      <c r="C63" s="118"/>
      <c r="D63" s="118"/>
      <c r="E63" s="118"/>
      <c r="F63" s="118"/>
      <c r="G63" s="119"/>
    </row>
    <row r="64" spans="1:7" ht="12" customHeight="1" x14ac:dyDescent="0.35">
      <c r="A64" s="104"/>
      <c r="B64" s="121" t="s">
        <v>90</v>
      </c>
      <c r="C64" s="27"/>
      <c r="D64" s="27"/>
      <c r="E64" s="27"/>
      <c r="F64" s="28"/>
      <c r="G64" s="119"/>
    </row>
    <row r="65" spans="1:255" ht="12" customHeight="1" x14ac:dyDescent="0.35">
      <c r="A65" s="104"/>
      <c r="B65" s="34" t="s">
        <v>40</v>
      </c>
      <c r="C65" s="10"/>
      <c r="D65" s="10"/>
      <c r="E65" s="10"/>
      <c r="F65" s="29"/>
      <c r="G65" s="119"/>
    </row>
    <row r="66" spans="1:255" ht="12" customHeight="1" x14ac:dyDescent="0.35">
      <c r="A66" s="104"/>
      <c r="B66" s="34" t="s">
        <v>41</v>
      </c>
      <c r="C66" s="10"/>
      <c r="D66" s="10"/>
      <c r="E66" s="10"/>
      <c r="F66" s="29"/>
      <c r="G66" s="119"/>
    </row>
    <row r="67" spans="1:255" ht="12" customHeight="1" x14ac:dyDescent="0.35">
      <c r="A67" s="104"/>
      <c r="B67" s="34" t="s">
        <v>86</v>
      </c>
      <c r="C67" s="10"/>
      <c r="D67" s="10"/>
      <c r="E67" s="10"/>
      <c r="F67" s="29"/>
      <c r="G67" s="119"/>
    </row>
    <row r="68" spans="1:255" ht="12" customHeight="1" x14ac:dyDescent="0.35">
      <c r="A68" s="104"/>
      <c r="B68" s="34" t="s">
        <v>42</v>
      </c>
      <c r="C68" s="10"/>
      <c r="D68" s="10"/>
      <c r="E68" s="10"/>
      <c r="F68" s="29"/>
      <c r="G68" s="119"/>
    </row>
    <row r="69" spans="1:255" ht="12" customHeight="1" x14ac:dyDescent="0.35">
      <c r="A69" s="104"/>
      <c r="B69" s="34" t="s">
        <v>43</v>
      </c>
      <c r="C69" s="10"/>
      <c r="D69" s="10"/>
      <c r="E69" s="10"/>
      <c r="F69" s="29"/>
      <c r="G69" s="119"/>
    </row>
    <row r="70" spans="1:255" ht="12.75" customHeight="1" thickBot="1" x14ac:dyDescent="0.4">
      <c r="A70" s="104"/>
      <c r="B70" s="35" t="s">
        <v>44</v>
      </c>
      <c r="C70" s="30"/>
      <c r="D70" s="30"/>
      <c r="E70" s="30"/>
      <c r="F70" s="31"/>
      <c r="G70" s="119"/>
    </row>
    <row r="71" spans="1:255" ht="12.75" customHeight="1" thickBot="1" x14ac:dyDescent="0.4">
      <c r="A71" s="104"/>
      <c r="B71" s="10"/>
      <c r="C71" s="10"/>
      <c r="D71" s="10"/>
      <c r="E71" s="10"/>
      <c r="F71" s="10"/>
      <c r="G71" s="119"/>
    </row>
    <row r="72" spans="1:255" ht="15" customHeight="1" thickBot="1" x14ac:dyDescent="0.4">
      <c r="A72" s="104"/>
      <c r="B72" s="148" t="s">
        <v>45</v>
      </c>
      <c r="C72" s="149"/>
      <c r="D72" s="150"/>
      <c r="E72" s="36"/>
      <c r="F72" s="32"/>
      <c r="G72" s="119"/>
    </row>
    <row r="73" spans="1:255" s="127" customFormat="1" ht="12" customHeight="1" thickBot="1" x14ac:dyDescent="0.4">
      <c r="A73" s="122"/>
      <c r="B73" s="123" t="s">
        <v>33</v>
      </c>
      <c r="C73" s="124" t="s">
        <v>46</v>
      </c>
      <c r="D73" s="83" t="s">
        <v>47</v>
      </c>
      <c r="E73" s="84"/>
      <c r="F73" s="85"/>
      <c r="G73" s="125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6"/>
      <c r="BY73" s="126"/>
      <c r="BZ73" s="126"/>
      <c r="CA73" s="126"/>
      <c r="CB73" s="126"/>
      <c r="CC73" s="126"/>
      <c r="CD73" s="126"/>
      <c r="CE73" s="126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X73" s="126"/>
      <c r="FY73" s="126"/>
      <c r="FZ73" s="126"/>
      <c r="GA73" s="126"/>
      <c r="GB73" s="126"/>
      <c r="GC73" s="126"/>
      <c r="GD73" s="126"/>
      <c r="GE73" s="126"/>
      <c r="GF73" s="126"/>
      <c r="GG73" s="126"/>
      <c r="GH73" s="126"/>
      <c r="GI73" s="126"/>
      <c r="GJ73" s="126"/>
      <c r="GK73" s="126"/>
      <c r="GL73" s="126"/>
      <c r="GM73" s="126"/>
      <c r="GN73" s="126"/>
      <c r="GO73" s="126"/>
      <c r="GP73" s="126"/>
      <c r="GQ73" s="126"/>
      <c r="GR73" s="126"/>
      <c r="GS73" s="126"/>
      <c r="GT73" s="126"/>
      <c r="GU73" s="126"/>
      <c r="GV73" s="126"/>
      <c r="GW73" s="126"/>
      <c r="GX73" s="126"/>
      <c r="GY73" s="126"/>
      <c r="GZ73" s="126"/>
      <c r="HA73" s="126"/>
      <c r="HB73" s="126"/>
      <c r="HC73" s="126"/>
      <c r="HD73" s="126"/>
      <c r="HE73" s="126"/>
      <c r="HF73" s="126"/>
      <c r="HG73" s="126"/>
      <c r="HH73" s="126"/>
      <c r="HI73" s="126"/>
      <c r="HJ73" s="126"/>
      <c r="HK73" s="126"/>
      <c r="HL73" s="126"/>
      <c r="HM73" s="126"/>
      <c r="HN73" s="126"/>
      <c r="HO73" s="126"/>
      <c r="HP73" s="126"/>
      <c r="HQ73" s="126"/>
      <c r="HR73" s="126"/>
      <c r="HS73" s="126"/>
      <c r="HT73" s="126"/>
      <c r="HU73" s="126"/>
      <c r="HV73" s="126"/>
      <c r="HW73" s="126"/>
      <c r="HX73" s="126"/>
      <c r="HY73" s="126"/>
      <c r="HZ73" s="126"/>
      <c r="IA73" s="126"/>
      <c r="IB73" s="126"/>
      <c r="IC73" s="126"/>
      <c r="ID73" s="126"/>
      <c r="IE73" s="126"/>
      <c r="IF73" s="126"/>
      <c r="IG73" s="126"/>
      <c r="IH73" s="126"/>
      <c r="II73" s="126"/>
      <c r="IJ73" s="126"/>
      <c r="IK73" s="126"/>
      <c r="IL73" s="126"/>
      <c r="IM73" s="126"/>
      <c r="IN73" s="126"/>
      <c r="IO73" s="126"/>
      <c r="IP73" s="126"/>
      <c r="IQ73" s="126"/>
      <c r="IR73" s="126"/>
      <c r="IS73" s="126"/>
      <c r="IT73" s="126"/>
      <c r="IU73" s="126"/>
    </row>
    <row r="74" spans="1:255" ht="12" customHeight="1" x14ac:dyDescent="0.35">
      <c r="A74" s="104"/>
      <c r="B74" s="128" t="s">
        <v>48</v>
      </c>
      <c r="C74" s="129">
        <f>+G26</f>
        <v>237500</v>
      </c>
      <c r="D74" s="81">
        <f>(C74/C80)</f>
        <v>0.13296245485977143</v>
      </c>
      <c r="E74" s="36"/>
      <c r="F74" s="32"/>
      <c r="G74" s="119"/>
    </row>
    <row r="75" spans="1:255" ht="12" customHeight="1" x14ac:dyDescent="0.35">
      <c r="A75" s="104"/>
      <c r="B75" s="130" t="s">
        <v>49</v>
      </c>
      <c r="C75" s="131">
        <f>+G31</f>
        <v>0</v>
      </c>
      <c r="D75" s="37">
        <v>0</v>
      </c>
      <c r="E75" s="36"/>
      <c r="F75" s="32"/>
      <c r="G75" s="119"/>
    </row>
    <row r="76" spans="1:255" ht="12" customHeight="1" x14ac:dyDescent="0.35">
      <c r="A76" s="104"/>
      <c r="B76" s="130" t="s">
        <v>50</v>
      </c>
      <c r="C76" s="132">
        <f>+G37</f>
        <v>0</v>
      </c>
      <c r="D76" s="37">
        <f>(C76/C80)</f>
        <v>0</v>
      </c>
      <c r="E76" s="36"/>
      <c r="F76" s="32"/>
      <c r="G76" s="119"/>
    </row>
    <row r="77" spans="1:255" ht="12" customHeight="1" x14ac:dyDescent="0.35">
      <c r="A77" s="104"/>
      <c r="B77" s="130" t="s">
        <v>28</v>
      </c>
      <c r="C77" s="132">
        <f>+G48</f>
        <v>1463660.5</v>
      </c>
      <c r="D77" s="37">
        <f>(C77/C80)</f>
        <v>0.81941849752118101</v>
      </c>
      <c r="E77" s="36"/>
      <c r="F77" s="32"/>
      <c r="G77" s="119"/>
    </row>
    <row r="78" spans="1:255" ht="12" customHeight="1" x14ac:dyDescent="0.35">
      <c r="A78" s="104"/>
      <c r="B78" s="130" t="s">
        <v>51</v>
      </c>
      <c r="C78" s="133">
        <f>+G55</f>
        <v>0</v>
      </c>
      <c r="D78" s="37">
        <f>(C78/C80)</f>
        <v>0</v>
      </c>
      <c r="E78" s="134"/>
      <c r="F78" s="135"/>
      <c r="G78" s="119"/>
    </row>
    <row r="79" spans="1:255" ht="12" customHeight="1" thickBot="1" x14ac:dyDescent="0.4">
      <c r="A79" s="104"/>
      <c r="B79" s="136" t="s">
        <v>52</v>
      </c>
      <c r="C79" s="137">
        <f>+G58</f>
        <v>85058.025000000009</v>
      </c>
      <c r="D79" s="82">
        <f>(C79/C80)</f>
        <v>4.7619047619047623E-2</v>
      </c>
      <c r="E79" s="134"/>
      <c r="F79" s="135"/>
      <c r="G79" s="119"/>
    </row>
    <row r="80" spans="1:255" ht="12.75" customHeight="1" thickBot="1" x14ac:dyDescent="0.4">
      <c r="A80" s="104"/>
      <c r="B80" s="138" t="s">
        <v>53</v>
      </c>
      <c r="C80" s="139">
        <f>SUM(C74:C79)</f>
        <v>1786218.5249999999</v>
      </c>
      <c r="D80" s="140">
        <f>SUM(D74:D79)</f>
        <v>1</v>
      </c>
      <c r="E80" s="134"/>
      <c r="F80" s="135"/>
      <c r="G80" s="119"/>
    </row>
    <row r="81" spans="1:7" ht="12" customHeight="1" x14ac:dyDescent="0.35">
      <c r="A81" s="104"/>
      <c r="B81" s="38"/>
      <c r="C81" s="9"/>
      <c r="D81" s="9"/>
      <c r="E81" s="9"/>
      <c r="F81" s="118"/>
      <c r="G81" s="119"/>
    </row>
    <row r="82" spans="1:7" ht="12.75" customHeight="1" thickBot="1" x14ac:dyDescent="0.4">
      <c r="A82" s="104"/>
      <c r="B82" s="9"/>
      <c r="C82" s="9"/>
      <c r="D82" s="9"/>
      <c r="E82" s="9"/>
      <c r="F82" s="118"/>
      <c r="G82" s="119"/>
    </row>
    <row r="83" spans="1:7" ht="12" customHeight="1" thickBot="1" x14ac:dyDescent="0.4">
      <c r="A83" s="99"/>
      <c r="B83" s="148" t="s">
        <v>89</v>
      </c>
      <c r="C83" s="149"/>
      <c r="D83" s="149"/>
      <c r="E83" s="150"/>
      <c r="F83" s="135"/>
      <c r="G83" s="119"/>
    </row>
    <row r="84" spans="1:7" ht="12" customHeight="1" x14ac:dyDescent="0.35">
      <c r="A84" s="104"/>
      <c r="B84" s="141" t="s">
        <v>87</v>
      </c>
      <c r="C84" s="142">
        <f>+D84*0.85</f>
        <v>29.75</v>
      </c>
      <c r="D84" s="142">
        <f>+G9</f>
        <v>35</v>
      </c>
      <c r="E84" s="143">
        <f>+D84*1.15</f>
        <v>40.25</v>
      </c>
      <c r="F84" s="32"/>
      <c r="G84" s="144"/>
    </row>
    <row r="85" spans="1:7" ht="12.75" customHeight="1" thickBot="1" x14ac:dyDescent="0.4">
      <c r="A85" s="104"/>
      <c r="B85" s="145" t="s">
        <v>88</v>
      </c>
      <c r="C85" s="146">
        <f>+$G$59/C84</f>
        <v>60040.958823529407</v>
      </c>
      <c r="D85" s="146">
        <f t="shared" ref="D85:E85" si="0">+$G$59/D84</f>
        <v>51034.814999999995</v>
      </c>
      <c r="E85" s="147">
        <f t="shared" si="0"/>
        <v>44378.1</v>
      </c>
      <c r="F85" s="32"/>
      <c r="G85" s="144"/>
    </row>
    <row r="86" spans="1:7" ht="15.65" customHeight="1" x14ac:dyDescent="0.35">
      <c r="A86" s="104"/>
      <c r="B86" s="11" t="s">
        <v>54</v>
      </c>
      <c r="C86" s="10"/>
      <c r="D86" s="10"/>
      <c r="E86" s="10"/>
      <c r="F86" s="10"/>
      <c r="G86" s="10"/>
    </row>
  </sheetData>
  <mergeCells count="9">
    <mergeCell ref="B83:E83"/>
    <mergeCell ref="E13:F13"/>
    <mergeCell ref="E11:F11"/>
    <mergeCell ref="E10:F10"/>
    <mergeCell ref="E9:F9"/>
    <mergeCell ref="E14:F14"/>
    <mergeCell ref="E15:F15"/>
    <mergeCell ref="B17:G17"/>
    <mergeCell ref="B72:D7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Del Rio Matamala Guillermo Antonio</cp:lastModifiedBy>
  <dcterms:created xsi:type="dcterms:W3CDTF">2020-11-27T12:49:26Z</dcterms:created>
  <dcterms:modified xsi:type="dcterms:W3CDTF">2022-06-16T13:47:29Z</dcterms:modified>
</cp:coreProperties>
</file>