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9200" windowHeight="6440"/>
  </bookViews>
  <sheets>
    <sheet name="BOVINO LECHE 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D112" i="1"/>
  <c r="G7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3" i="1"/>
  <c r="G44" i="1"/>
  <c r="G45" i="1"/>
  <c r="G46" i="1"/>
  <c r="G47" i="1"/>
  <c r="G48" i="1"/>
  <c r="G49" i="1"/>
  <c r="G50" i="1"/>
  <c r="G51" i="1"/>
  <c r="G37" i="1"/>
  <c r="G38" i="1"/>
  <c r="G39" i="1"/>
  <c r="E112" i="1" l="1"/>
  <c r="C112" i="1"/>
  <c r="E107" i="1" l="1"/>
  <c r="E108" i="1" l="1"/>
  <c r="E106" i="1"/>
  <c r="E109" i="1" l="1"/>
  <c r="G12" i="1" s="1"/>
  <c r="C97" i="1"/>
  <c r="G77" i="1" l="1"/>
  <c r="G70" i="1"/>
  <c r="G40" i="1"/>
  <c r="G31" i="1"/>
  <c r="G32" i="1" s="1"/>
  <c r="G21" i="1"/>
  <c r="G72" i="1" l="1"/>
  <c r="C100" i="1" s="1"/>
  <c r="G66" i="1"/>
  <c r="C99" i="1" s="1"/>
  <c r="G22" i="1"/>
  <c r="C98" i="1"/>
  <c r="G74" i="1" l="1"/>
  <c r="G75" i="1" s="1"/>
  <c r="C96" i="1"/>
  <c r="G76" i="1" l="1"/>
  <c r="H44" i="1" s="1"/>
  <c r="C101" i="1"/>
  <c r="C102" i="1" s="1"/>
  <c r="E113" i="1" l="1"/>
  <c r="C113" i="1"/>
  <c r="D113" i="1"/>
  <c r="D101" i="1"/>
  <c r="D99" i="1"/>
  <c r="D98" i="1"/>
  <c r="D100" i="1"/>
  <c r="G78" i="1"/>
  <c r="G9" i="1" s="1"/>
  <c r="D96" i="1"/>
  <c r="D102" i="1" l="1"/>
</calcChain>
</file>

<file path=xl/sharedStrings.xml><?xml version="1.0" encoding="utf-8"?>
<sst xmlns="http://schemas.openxmlformats.org/spreadsheetml/2006/main" count="185" uniqueCount="132">
  <si>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</si>
  <si>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</si>
  <si>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</si>
  <si>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</si>
  <si>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</si>
  <si>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</si>
  <si>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</si>
  <si>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</si>
  <si>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</si>
  <si>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</si>
  <si>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</si>
  <si>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</si>
  <si>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</si>
  <si>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</si>
  <si>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</si>
  <si>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</si>
  <si>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</si>
  <si>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</si>
  <si>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</si>
  <si>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</si>
  <si>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</si>
  <si>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</si>
  <si>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</si>
  <si>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</si>
  <si>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</si>
  <si>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</si>
  <si>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</si>
  <si>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</si>
  <si>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</si>
  <si>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</si>
  <si>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</si>
  <si>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</si>
  <si>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</si>
  <si>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</si>
  <si>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</si>
  <si>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</si>
  <si>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</si>
  <si>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</si>
  <si>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</si>
  <si>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</si>
  <si>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</si>
  <si>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</si>
  <si>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</si>
  <si>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</si>
  <si>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</si>
  <si>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</si>
  <si>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</si>
  <si>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</si>
  <si>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</si>
  <si>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</si>
  <si>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</si>
  <si>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RAZA</t>
  </si>
  <si>
    <t>Anual</t>
  </si>
  <si>
    <t>FARMACOS</t>
  </si>
  <si>
    <t>ALIMENTACION</t>
  </si>
  <si>
    <t>CATEGORIA</t>
  </si>
  <si>
    <t>CANTIDAD (Kg/l/u)</t>
  </si>
  <si>
    <t>ssub</t>
  </si>
  <si>
    <t>SUB TOTAL ($)</t>
  </si>
  <si>
    <t>TOTAL</t>
  </si>
  <si>
    <t>PRECIO UNITARIO ($/lt y $/Kg))</t>
  </si>
  <si>
    <t>PRECIO ESPERADO ($/lt y Kg/cab)</t>
  </si>
  <si>
    <t>DETALLE DE INGRESOS</t>
  </si>
  <si>
    <t>BOVINOS  DE  LECHE</t>
  </si>
  <si>
    <t>FRISON</t>
  </si>
  <si>
    <t>MEDIO</t>
  </si>
  <si>
    <t>LOS LAGOS</t>
  </si>
  <si>
    <t>LOS MUERMOS</t>
  </si>
  <si>
    <t xml:space="preserve">Anual </t>
  </si>
  <si>
    <t>Heladas y sequias eventualmente</t>
  </si>
  <si>
    <t>Mano de Obra Propia</t>
  </si>
  <si>
    <t>Servicios de Maquinarias</t>
  </si>
  <si>
    <t>Bolos</t>
  </si>
  <si>
    <t>diciembre</t>
  </si>
  <si>
    <t>FARMACIA</t>
  </si>
  <si>
    <t>anual</t>
  </si>
  <si>
    <t>VETERINARIOS</t>
  </si>
  <si>
    <t>VISITA</t>
  </si>
  <si>
    <t>LABORATORIOS</t>
  </si>
  <si>
    <t>UNID</t>
  </si>
  <si>
    <t>INSEMINACIÓN</t>
  </si>
  <si>
    <t>LTS</t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</si>
  <si>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</si>
  <si>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ALIMENTACION INTERNA(producida en el predio)</t>
  </si>
  <si>
    <t>SEMILLAS</t>
  </si>
  <si>
    <t>KG</t>
  </si>
  <si>
    <t>FERTILIZANTES</t>
  </si>
  <si>
    <t>ENMIENDAS</t>
  </si>
  <si>
    <t>HERBICIDAS</t>
  </si>
  <si>
    <t>ALIMENTACION EXTERNA ( se compra )</t>
  </si>
  <si>
    <t>CONCENTRADOS</t>
  </si>
  <si>
    <t>MAIZ</t>
  </si>
  <si>
    <t>AVENA</t>
  </si>
  <si>
    <t>FARDOS Y/O BOLOS DE PASTO</t>
  </si>
  <si>
    <t xml:space="preserve">UNIDAD  </t>
  </si>
  <si>
    <t>Electricidad</t>
  </si>
  <si>
    <t>mensual</t>
  </si>
  <si>
    <t>Mantenciones</t>
  </si>
  <si>
    <t>SALA DE ORDEÑA</t>
  </si>
  <si>
    <t>MAQUINARIA Y EQUIPOS</t>
  </si>
  <si>
    <t>VEHICULOS</t>
  </si>
  <si>
    <t>CONTRUCCIONES</t>
  </si>
  <si>
    <t>CERCOS</t>
  </si>
  <si>
    <t>AGUA PREDIAL</t>
  </si>
  <si>
    <t>HERRAMIENTAS</t>
  </si>
  <si>
    <t>Combustibles</t>
  </si>
  <si>
    <t>GASOLINA</t>
  </si>
  <si>
    <t>LITROS</t>
  </si>
  <si>
    <t>LUBRICANTES</t>
  </si>
  <si>
    <t>UNIIDAD</t>
  </si>
  <si>
    <t>PETROLEO</t>
  </si>
  <si>
    <t>Reposicíon Compra Animales</t>
  </si>
  <si>
    <t>CABEZAS</t>
  </si>
  <si>
    <t>ANUAL</t>
  </si>
  <si>
    <t>Gastos Generales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</si>
  <si>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</si>
  <si>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</si>
  <si>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</si>
  <si>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</si>
  <si>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23  vientres  se estima la siguiente venta: </t>
  </si>
  <si>
    <t>8. Se considera 95% de parición</t>
  </si>
  <si>
    <t>9. Se incluye vacunacion, desparasitacion, señalada y/o areteo, por un período de 90 días</t>
  </si>
  <si>
    <t>10 . Esta información representa un predio tipo lechero de la zona, el rubro se explota en 12 has.</t>
  </si>
  <si>
    <t>Venta de  Leche (lt)</t>
  </si>
  <si>
    <t>ESCENARIOS COSTO UNITARIO  ($/lt  plantel)</t>
  </si>
  <si>
    <t>Rendimiento (lt /plantel)</t>
  </si>
  <si>
    <t>Costo unitario ($/ lt) (*)</t>
  </si>
  <si>
    <t>RENDIMIENTO ($/ha) (11)</t>
  </si>
  <si>
    <t>11. Indicador instruido por Fomento que llevan las empresas de Asesorías desde el 2020 , mide mejor el resultado económico del negocio -( M.B./Ha.)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</si>
  <si>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INDAP-Empresa Asesoría Técnica</t>
    </r>
  </si>
  <si>
    <t>Ternero/a (venta)   (12 cab de 50 kg c/u)</t>
  </si>
  <si>
    <t>Vaca desecho (1 cab de 500 kg c/u)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</si>
</sst>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b/>
      <sz val="9"/>
      <color theme="0"/>
      <name val="Calibri"/>
      <family val="2"/>
    </font>
    <font>
      <b/>
      <i/>
      <u/>
      <sz val="9"/>
      <name val="Calibri"/>
      <family val="2"/>
    </font>
    <font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20" applyFont="0" applyFill="0" applyBorder="0" applyAlignment="0" applyProtection="0"/>
    <xf numFmtId="9" fontId="22" fillId="0" borderId="0" applyFont="0" applyFill="0" applyBorder="0" applyAlignment="0" applyProtection="0"/>
  </cellStyleXfs>
  <cellXfs count="19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3" fontId="1" fillId="5" borderId="2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 wrapText="1"/>
    </xf>
    <xf numFmtId="0" fontId="12" fillId="10" borderId="54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17" fontId="12" fillId="10" borderId="54" xfId="0" applyNumberFormat="1" applyFont="1" applyFill="1" applyBorder="1" applyAlignment="1">
      <alignment horizontal="left" vertical="center"/>
    </xf>
    <xf numFmtId="41" fontId="12" fillId="0" borderId="54" xfId="1" applyFont="1" applyBorder="1" applyAlignment="1">
      <alignment horizontal="left" vertical="center"/>
    </xf>
    <xf numFmtId="41" fontId="12" fillId="0" borderId="54" xfId="1" applyFont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/>
    </xf>
    <xf numFmtId="0" fontId="12" fillId="0" borderId="54" xfId="0" applyFont="1" applyBorder="1" applyAlignment="1">
      <alignment horizontal="center" vertical="center"/>
    </xf>
    <xf numFmtId="41" fontId="13" fillId="0" borderId="54" xfId="1" applyFont="1" applyFill="1" applyBorder="1" applyAlignment="1">
      <alignment horizontal="center" vertical="center"/>
    </xf>
    <xf numFmtId="41" fontId="13" fillId="0" borderId="54" xfId="1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41" fontId="2" fillId="0" borderId="54" xfId="1" applyFont="1" applyFill="1" applyBorder="1" applyAlignment="1">
      <alignment horizontal="center" vertical="center"/>
    </xf>
    <xf numFmtId="41" fontId="2" fillId="0" borderId="54" xfId="1" applyFont="1" applyFill="1" applyBorder="1" applyAlignment="1">
      <alignment horizontal="right" vertical="center" wrapText="1"/>
    </xf>
    <xf numFmtId="0" fontId="14" fillId="0" borderId="54" xfId="0" applyFont="1" applyFill="1" applyBorder="1" applyAlignment="1">
      <alignment horizontal="left" vertical="center"/>
    </xf>
    <xf numFmtId="0" fontId="13" fillId="0" borderId="5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41" fontId="2" fillId="0" borderId="54" xfId="1" applyFont="1" applyBorder="1" applyAlignment="1">
      <alignment horizontal="center" vertical="center"/>
    </xf>
    <xf numFmtId="166" fontId="13" fillId="0" borderId="54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41" fontId="2" fillId="0" borderId="0" xfId="1" applyFont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8" fillId="2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8" fillId="2" borderId="31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2" fillId="2" borderId="32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8" fillId="2" borderId="33" xfId="0" applyNumberFormat="1" applyFont="1" applyFill="1" applyBorder="1" applyAlignment="1">
      <alignment vertical="center"/>
    </xf>
    <xf numFmtId="165" fontId="8" fillId="2" borderId="34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>
      <alignment vertical="center"/>
    </xf>
    <xf numFmtId="49" fontId="8" fillId="8" borderId="45" xfId="0" applyNumberFormat="1" applyFont="1" applyFill="1" applyBorder="1" applyAlignment="1">
      <alignment vertical="center"/>
    </xf>
    <xf numFmtId="165" fontId="8" fillId="8" borderId="46" xfId="0" applyNumberFormat="1" applyFont="1" applyFill="1" applyBorder="1" applyAlignment="1">
      <alignment vertical="center"/>
    </xf>
    <xf numFmtId="9" fontId="8" fillId="8" borderId="47" xfId="0" applyNumberFormat="1" applyFont="1" applyFill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49" fontId="19" fillId="9" borderId="37" xfId="0" applyNumberFormat="1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8" fillId="8" borderId="52" xfId="0" applyNumberFormat="1" applyFont="1" applyFill="1" applyBorder="1" applyAlignment="1">
      <alignment vertical="center"/>
    </xf>
    <xf numFmtId="0" fontId="8" fillId="7" borderId="20" xfId="0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horizontal="right" vertical="center"/>
    </xf>
    <xf numFmtId="0" fontId="8" fillId="0" borderId="54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horizontal="center" vertical="center" wrapText="1"/>
    </xf>
    <xf numFmtId="41" fontId="2" fillId="0" borderId="54" xfId="1" applyFont="1" applyFill="1" applyBorder="1" applyAlignment="1">
      <alignment horizontal="center" vertical="center" wrapText="1"/>
    </xf>
    <xf numFmtId="0" fontId="2" fillId="0" borderId="54" xfId="0" applyFont="1" applyBorder="1" applyAlignment="1">
      <alignment vertical="center"/>
    </xf>
    <xf numFmtId="41" fontId="2" fillId="0" borderId="54" xfId="1" applyFont="1" applyBorder="1" applyAlignment="1">
      <alignment horizontal="right" vertical="center"/>
    </xf>
    <xf numFmtId="0" fontId="13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13" fillId="11" borderId="39" xfId="0" applyFont="1" applyFill="1" applyBorder="1" applyAlignment="1">
      <alignment vertical="center"/>
    </xf>
    <xf numFmtId="167" fontId="13" fillId="0" borderId="54" xfId="2" applyNumberFormat="1" applyFont="1" applyFill="1" applyBorder="1" applyAlignment="1">
      <alignment horizontal="center" vertical="center"/>
    </xf>
    <xf numFmtId="0" fontId="14" fillId="11" borderId="39" xfId="0" applyFont="1" applyFill="1" applyBorder="1" applyAlignment="1">
      <alignment vertical="center"/>
    </xf>
    <xf numFmtId="49" fontId="8" fillId="10" borderId="57" xfId="0" applyNumberFormat="1" applyFont="1" applyFill="1" applyBorder="1" applyAlignment="1">
      <alignment vertical="center"/>
    </xf>
    <xf numFmtId="165" fontId="8" fillId="10" borderId="58" xfId="0" applyNumberFormat="1" applyFont="1" applyFill="1" applyBorder="1" applyAlignment="1">
      <alignment vertical="center"/>
    </xf>
    <xf numFmtId="41" fontId="8" fillId="10" borderId="58" xfId="1" applyFont="1" applyFill="1" applyBorder="1" applyAlignment="1">
      <alignment horizontal="center" vertical="center"/>
    </xf>
    <xf numFmtId="41" fontId="8" fillId="10" borderId="59" xfId="1" applyFont="1" applyFill="1" applyBorder="1" applyAlignment="1">
      <alignment vertical="center"/>
    </xf>
    <xf numFmtId="49" fontId="8" fillId="10" borderId="33" xfId="0" applyNumberFormat="1" applyFont="1" applyFill="1" applyBorder="1" applyAlignment="1">
      <alignment vertical="center"/>
    </xf>
    <xf numFmtId="41" fontId="8" fillId="10" borderId="34" xfId="1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vertical="center"/>
    </xf>
    <xf numFmtId="49" fontId="8" fillId="2" borderId="60" xfId="0" applyNumberFormat="1" applyFont="1" applyFill="1" applyBorder="1" applyAlignment="1">
      <alignment vertical="center"/>
    </xf>
    <xf numFmtId="3" fontId="8" fillId="2" borderId="61" xfId="0" applyNumberFormat="1" applyFont="1" applyFill="1" applyBorder="1" applyAlignment="1">
      <alignment vertical="center"/>
    </xf>
    <xf numFmtId="9" fontId="2" fillId="2" borderId="62" xfId="0" applyNumberFormat="1" applyFont="1" applyFill="1" applyBorder="1" applyAlignment="1">
      <alignment vertical="center"/>
    </xf>
    <xf numFmtId="49" fontId="8" fillId="8" borderId="66" xfId="0" applyNumberFormat="1" applyFont="1" applyFill="1" applyBorder="1" applyAlignment="1">
      <alignment horizontal="center" vertical="center"/>
    </xf>
    <xf numFmtId="49" fontId="8" fillId="8" borderId="67" xfId="0" applyNumberFormat="1" applyFont="1" applyFill="1" applyBorder="1" applyAlignment="1">
      <alignment horizontal="center" vertical="center"/>
    </xf>
    <xf numFmtId="49" fontId="2" fillId="8" borderId="68" xfId="0" applyNumberFormat="1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left" vertical="center" wrapText="1"/>
    </xf>
    <xf numFmtId="3" fontId="8" fillId="8" borderId="70" xfId="0" applyNumberFormat="1" applyFont="1" applyFill="1" applyBorder="1" applyAlignment="1">
      <alignment vertical="center"/>
    </xf>
    <xf numFmtId="0" fontId="12" fillId="0" borderId="50" xfId="0" applyFont="1" applyFill="1" applyBorder="1" applyAlignment="1">
      <alignment horizontal="left" vertical="center" wrapText="1"/>
    </xf>
    <xf numFmtId="167" fontId="12" fillId="0" borderId="51" xfId="2" applyNumberFormat="1" applyFont="1" applyFill="1" applyBorder="1" applyAlignment="1">
      <alignment horizontal="center" vertical="center" wrapText="1"/>
    </xf>
    <xf numFmtId="41" fontId="12" fillId="0" borderId="51" xfId="1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left" vertical="center" wrapText="1"/>
    </xf>
    <xf numFmtId="167" fontId="13" fillId="0" borderId="71" xfId="2" applyNumberFormat="1" applyFont="1" applyFill="1" applyBorder="1" applyAlignment="1">
      <alignment horizontal="center" vertical="center"/>
    </xf>
    <xf numFmtId="41" fontId="13" fillId="0" borderId="71" xfId="1" applyFont="1" applyFill="1" applyBorder="1" applyAlignment="1">
      <alignment horizontal="center" vertical="center"/>
    </xf>
    <xf numFmtId="3" fontId="8" fillId="8" borderId="72" xfId="0" applyNumberFormat="1" applyFont="1" applyFill="1" applyBorder="1" applyAlignment="1">
      <alignment vertical="center"/>
    </xf>
    <xf numFmtId="0" fontId="21" fillId="11" borderId="39" xfId="0" applyFont="1" applyFill="1" applyBorder="1" applyAlignment="1">
      <alignment vertical="center"/>
    </xf>
    <xf numFmtId="41" fontId="2" fillId="10" borderId="54" xfId="1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right" vertical="center"/>
    </xf>
    <xf numFmtId="0" fontId="7" fillId="11" borderId="54" xfId="0" applyFont="1" applyFill="1" applyBorder="1" applyAlignment="1">
      <alignment horizontal="right" vertical="center" wrapText="1"/>
    </xf>
    <xf numFmtId="164" fontId="1" fillId="2" borderId="38" xfId="0" applyNumberFormat="1" applyFont="1" applyFill="1" applyBorder="1" applyAlignment="1">
      <alignment vertical="center"/>
    </xf>
    <xf numFmtId="164" fontId="1" fillId="2" borderId="40" xfId="0" applyNumberFormat="1" applyFont="1" applyFill="1" applyBorder="1" applyAlignment="1">
      <alignment vertical="center"/>
    </xf>
    <xf numFmtId="164" fontId="1" fillId="2" borderId="43" xfId="0" applyNumberFormat="1" applyFont="1" applyFill="1" applyBorder="1" applyAlignment="1">
      <alignment vertical="center"/>
    </xf>
    <xf numFmtId="9" fontId="2" fillId="0" borderId="0" xfId="4" applyFont="1" applyAlignment="1">
      <alignment horizontal="center" vertical="center"/>
    </xf>
    <xf numFmtId="17" fontId="2" fillId="0" borderId="54" xfId="1" applyNumberFormat="1" applyFont="1" applyBorder="1" applyAlignment="1">
      <alignment horizontal="center" vertical="center" wrapText="1"/>
    </xf>
    <xf numFmtId="49" fontId="20" fillId="9" borderId="63" xfId="0" applyNumberFormat="1" applyFont="1" applyFill="1" applyBorder="1" applyAlignment="1">
      <alignment horizontal="center" vertical="center"/>
    </xf>
    <xf numFmtId="49" fontId="20" fillId="9" borderId="64" xfId="0" applyNumberFormat="1" applyFont="1" applyFill="1" applyBorder="1" applyAlignment="1">
      <alignment horizontal="center" vertical="center"/>
    </xf>
    <xf numFmtId="49" fontId="20" fillId="9" borderId="65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vertical="center" wrapText="1"/>
    </xf>
    <xf numFmtId="49" fontId="3" fillId="3" borderId="5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7" fontId="8" fillId="0" borderId="41" xfId="0" applyNumberFormat="1" applyFont="1" applyBorder="1" applyAlignment="1">
      <alignment horizontal="left" vertical="center" wrapText="1"/>
    </xf>
    <xf numFmtId="167" fontId="8" fillId="0" borderId="42" xfId="0" applyNumberFormat="1" applyFont="1" applyBorder="1" applyAlignment="1">
      <alignment horizontal="left" vertical="center" wrapText="1"/>
    </xf>
    <xf numFmtId="49" fontId="8" fillId="2" borderId="41" xfId="0" applyNumberFormat="1" applyFont="1" applyFill="1" applyBorder="1" applyAlignment="1">
      <alignment horizontal="left" vertical="center"/>
    </xf>
    <xf numFmtId="49" fontId="8" fillId="2" borderId="42" xfId="0" applyNumberFormat="1" applyFont="1" applyFill="1" applyBorder="1" applyAlignment="1">
      <alignment horizontal="left" vertical="center"/>
    </xf>
    <xf numFmtId="49" fontId="8" fillId="2" borderId="48" xfId="0" applyNumberFormat="1" applyFont="1" applyFill="1" applyBorder="1" applyAlignment="1">
      <alignment horizontal="left" vertical="center"/>
    </xf>
    <xf numFmtId="49" fontId="19" fillId="9" borderId="63" xfId="0" applyNumberFormat="1" applyFont="1" applyFill="1" applyBorder="1" applyAlignment="1">
      <alignment horizontal="center" vertical="center"/>
    </xf>
    <xf numFmtId="49" fontId="19" fillId="9" borderId="64" xfId="0" applyNumberFormat="1" applyFont="1" applyFill="1" applyBorder="1" applyAlignment="1">
      <alignment horizontal="center" vertical="center"/>
    </xf>
    <xf numFmtId="49" fontId="19" fillId="9" borderId="65" xfId="0" applyNumberFormat="1" applyFont="1" applyFill="1" applyBorder="1" applyAlignment="1">
      <alignment horizontal="center" vertical="center"/>
    </xf>
  </cellXfs>
  <cellStyles count="5">
    <cellStyle name="Millares" xfId="2" builtinId="3"/>
    <cellStyle name="Millares [0]" xfId="1" builtinId="6"/>
    <cellStyle name="Millares 6" xfId="3"/>
    <cellStyle name="Normal" xfId="0" builtinId="0"/>
    <cellStyle name="Porcentaje" xfId="4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199497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3"/>
  <sheetViews>
    <sheetView showGridLines="0" tabSelected="1" topLeftCell="A100" zoomScale="90" zoomScaleNormal="90" workbookViewId="0">
      <selection activeCell="G12" sqref="G12"/>
    </sheetView>
  </sheetViews>
  <sheetFormatPr baseColWidth="10" defaultColWidth="10.81640625" defaultRowHeight="11.25" customHeight="1" x14ac:dyDescent="0.35"/>
  <cols>
    <col min="1" max="1" width="4.453125" style="76" customWidth="1"/>
    <col min="2" max="2" width="22.26953125" style="76" customWidth="1"/>
    <col min="3" max="3" width="16.1796875" style="76" bestFit="1" customWidth="1"/>
    <col min="4" max="4" width="15.453125" style="76" customWidth="1"/>
    <col min="5" max="5" width="11.81640625" style="76" customWidth="1"/>
    <col min="6" max="6" width="14.7265625" style="76" bestFit="1" customWidth="1"/>
    <col min="7" max="7" width="16.1796875" style="76" customWidth="1"/>
    <col min="8" max="255" width="10.81640625" style="76" customWidth="1"/>
    <col min="256" max="16384" width="10.81640625" style="77"/>
  </cols>
  <sheetData>
    <row r="1" spans="1:7" ht="15" customHeight="1" x14ac:dyDescent="0.35">
      <c r="A1" s="75"/>
      <c r="B1" s="75"/>
      <c r="C1" s="75"/>
      <c r="D1" s="75"/>
      <c r="E1" s="75"/>
      <c r="F1" s="75"/>
      <c r="G1" s="75"/>
    </row>
    <row r="2" spans="1:7" ht="15" customHeight="1" x14ac:dyDescent="0.35">
      <c r="A2" s="75"/>
      <c r="B2" s="75"/>
      <c r="C2" s="75"/>
      <c r="D2" s="75"/>
      <c r="E2" s="75"/>
      <c r="F2" s="75"/>
      <c r="G2" s="75"/>
    </row>
    <row r="3" spans="1:7" ht="15" customHeight="1" x14ac:dyDescent="0.35">
      <c r="A3" s="75"/>
      <c r="B3" s="75"/>
      <c r="C3" s="75"/>
      <c r="D3" s="75"/>
      <c r="E3" s="75"/>
      <c r="F3" s="75"/>
      <c r="G3" s="75"/>
    </row>
    <row r="4" spans="1:7" ht="15" customHeight="1" x14ac:dyDescent="0.35">
      <c r="A4" s="75"/>
      <c r="B4" s="75"/>
      <c r="C4" s="75"/>
      <c r="D4" s="75"/>
      <c r="E4" s="75"/>
      <c r="F4" s="75"/>
      <c r="G4" s="75"/>
    </row>
    <row r="5" spans="1:7" ht="15" customHeight="1" x14ac:dyDescent="0.35">
      <c r="A5" s="75"/>
      <c r="B5" s="75"/>
      <c r="C5" s="75"/>
      <c r="D5" s="75"/>
      <c r="E5" s="75"/>
      <c r="F5" s="75"/>
      <c r="G5" s="75"/>
    </row>
    <row r="6" spans="1:7" ht="15" customHeight="1" x14ac:dyDescent="0.35">
      <c r="A6" s="75"/>
      <c r="B6" s="75"/>
      <c r="C6" s="75"/>
      <c r="D6" s="75"/>
      <c r="E6" s="75"/>
      <c r="F6" s="75"/>
      <c r="G6" s="75"/>
    </row>
    <row r="7" spans="1:7" ht="15" customHeight="1" x14ac:dyDescent="0.35">
      <c r="A7" s="75"/>
      <c r="B7" s="75"/>
      <c r="C7" s="75"/>
      <c r="D7" s="75"/>
      <c r="E7" s="75"/>
      <c r="F7" s="75"/>
      <c r="G7" s="75"/>
    </row>
    <row r="8" spans="1:7" ht="15" customHeight="1" x14ac:dyDescent="0.35">
      <c r="A8" s="75"/>
      <c r="B8" s="9"/>
      <c r="C8" s="4"/>
      <c r="D8" s="75"/>
      <c r="E8" s="4"/>
      <c r="F8" s="4"/>
      <c r="G8" s="4"/>
    </row>
    <row r="9" spans="1:7" ht="12" customHeight="1" x14ac:dyDescent="0.35">
      <c r="A9" s="78"/>
      <c r="B9" s="1" t="s">
        <v>0</v>
      </c>
      <c r="C9" s="57" t="s">
        <v>63</v>
      </c>
      <c r="D9" s="39"/>
      <c r="E9" s="178" t="s">
        <v>127</v>
      </c>
      <c r="F9" s="179"/>
      <c r="G9" s="167">
        <f>+G78/12</f>
        <v>168796.47724999953</v>
      </c>
    </row>
    <row r="10" spans="1:7" ht="38.25" customHeight="1" x14ac:dyDescent="0.35">
      <c r="A10" s="78"/>
      <c r="B10" s="79" t="s">
        <v>51</v>
      </c>
      <c r="C10" s="58" t="s">
        <v>64</v>
      </c>
      <c r="D10" s="40"/>
      <c r="E10" s="180" t="s">
        <v>1</v>
      </c>
      <c r="F10" s="181"/>
      <c r="G10" s="174">
        <v>44713</v>
      </c>
    </row>
    <row r="11" spans="1:7" ht="18" customHeight="1" x14ac:dyDescent="0.35">
      <c r="A11" s="78"/>
      <c r="B11" s="79" t="s">
        <v>2</v>
      </c>
      <c r="C11" s="57" t="s">
        <v>65</v>
      </c>
      <c r="D11" s="40"/>
      <c r="E11" s="180" t="s">
        <v>61</v>
      </c>
      <c r="F11" s="181"/>
      <c r="G11" s="167">
        <f>+D106</f>
        <v>355.572</v>
      </c>
    </row>
    <row r="12" spans="1:7" ht="11.25" customHeight="1" x14ac:dyDescent="0.35">
      <c r="A12" s="78"/>
      <c r="B12" s="79" t="s">
        <v>3</v>
      </c>
      <c r="C12" s="57" t="s">
        <v>66</v>
      </c>
      <c r="D12" s="40"/>
      <c r="E12" s="80" t="s">
        <v>4</v>
      </c>
      <c r="F12" s="81"/>
      <c r="G12" s="60">
        <f>+E109</f>
        <v>35338210.799999997</v>
      </c>
    </row>
    <row r="13" spans="1:7" ht="11.25" customHeight="1" x14ac:dyDescent="0.35">
      <c r="A13" s="78"/>
      <c r="B13" s="79" t="s">
        <v>5</v>
      </c>
      <c r="C13" s="57" t="s">
        <v>67</v>
      </c>
      <c r="D13" s="40"/>
      <c r="E13" s="180" t="s">
        <v>6</v>
      </c>
      <c r="F13" s="181"/>
      <c r="G13" s="60" t="s">
        <v>7</v>
      </c>
    </row>
    <row r="14" spans="1:7" ht="21.65" customHeight="1" x14ac:dyDescent="0.35">
      <c r="A14" s="78"/>
      <c r="B14" s="79" t="s">
        <v>8</v>
      </c>
      <c r="C14" s="57" t="s">
        <v>67</v>
      </c>
      <c r="D14" s="40"/>
      <c r="E14" s="180" t="s">
        <v>9</v>
      </c>
      <c r="F14" s="181"/>
      <c r="G14" s="60" t="s">
        <v>68</v>
      </c>
    </row>
    <row r="15" spans="1:7" ht="25.5" customHeight="1" x14ac:dyDescent="0.35">
      <c r="A15" s="78"/>
      <c r="B15" s="79" t="s">
        <v>10</v>
      </c>
      <c r="C15" s="59">
        <v>44713</v>
      </c>
      <c r="D15" s="40"/>
      <c r="E15" s="182" t="s">
        <v>11</v>
      </c>
      <c r="F15" s="183"/>
      <c r="G15" s="61" t="s">
        <v>69</v>
      </c>
    </row>
    <row r="16" spans="1:7" ht="12" customHeight="1" x14ac:dyDescent="0.35">
      <c r="A16" s="75"/>
      <c r="B16" s="41"/>
      <c r="C16" s="42"/>
      <c r="D16" s="4"/>
      <c r="E16" s="43"/>
      <c r="F16" s="43"/>
      <c r="G16" s="44"/>
    </row>
    <row r="17" spans="1:10" ht="12" customHeight="1" x14ac:dyDescent="0.35">
      <c r="A17" s="82"/>
      <c r="B17" s="184" t="s">
        <v>12</v>
      </c>
      <c r="C17" s="185"/>
      <c r="D17" s="185"/>
      <c r="E17" s="185"/>
      <c r="F17" s="185"/>
      <c r="G17" s="185"/>
    </row>
    <row r="18" spans="1:10" ht="12" customHeight="1" x14ac:dyDescent="0.35">
      <c r="A18" s="75"/>
      <c r="B18" s="45"/>
      <c r="C18" s="46"/>
      <c r="D18" s="46"/>
      <c r="E18" s="46"/>
      <c r="F18" s="47"/>
      <c r="G18" s="47"/>
    </row>
    <row r="19" spans="1:10" ht="12" customHeight="1" x14ac:dyDescent="0.35">
      <c r="A19" s="78"/>
      <c r="B19" s="2" t="s">
        <v>13</v>
      </c>
      <c r="C19" s="3"/>
      <c r="D19" s="4"/>
      <c r="E19" s="4"/>
      <c r="F19" s="4"/>
      <c r="G19" s="4"/>
    </row>
    <row r="20" spans="1:10" ht="24" customHeight="1" x14ac:dyDescent="0.35">
      <c r="A20" s="82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10" ht="12.75" customHeight="1" x14ac:dyDescent="0.35">
      <c r="A21" s="82"/>
      <c r="B21" s="62" t="s">
        <v>70</v>
      </c>
      <c r="C21" s="63" t="s">
        <v>20</v>
      </c>
      <c r="D21" s="64">
        <v>365</v>
      </c>
      <c r="E21" s="64" t="s">
        <v>52</v>
      </c>
      <c r="F21" s="65">
        <v>13500</v>
      </c>
      <c r="G21" s="83">
        <f>(D21*F21)</f>
        <v>4927500</v>
      </c>
      <c r="J21" s="84"/>
    </row>
    <row r="22" spans="1:10" ht="12.75" customHeight="1" x14ac:dyDescent="0.35">
      <c r="A22" s="82"/>
      <c r="B22" s="85" t="s">
        <v>21</v>
      </c>
      <c r="C22" s="86"/>
      <c r="D22" s="86"/>
      <c r="E22" s="86"/>
      <c r="F22" s="87"/>
      <c r="G22" s="88">
        <f>SUM(G21:G21)</f>
        <v>4927500</v>
      </c>
    </row>
    <row r="23" spans="1:10" ht="12" customHeight="1" x14ac:dyDescent="0.35">
      <c r="A23" s="75"/>
      <c r="B23" s="45"/>
      <c r="C23" s="47"/>
      <c r="D23" s="47"/>
      <c r="E23" s="47"/>
      <c r="F23" s="48"/>
      <c r="G23" s="48"/>
    </row>
    <row r="24" spans="1:10" ht="12" customHeight="1" x14ac:dyDescent="0.35">
      <c r="A24" s="78"/>
      <c r="B24" s="6" t="s">
        <v>22</v>
      </c>
      <c r="C24" s="7"/>
      <c r="D24" s="8"/>
      <c r="E24" s="8"/>
      <c r="F24" s="9"/>
      <c r="G24" s="9"/>
    </row>
    <row r="25" spans="1:10" ht="24" customHeight="1" x14ac:dyDescent="0.35">
      <c r="A25" s="78"/>
      <c r="B25" s="10" t="s">
        <v>14</v>
      </c>
      <c r="C25" s="11" t="s">
        <v>15</v>
      </c>
      <c r="D25" s="11" t="s">
        <v>16</v>
      </c>
      <c r="E25" s="10" t="s">
        <v>17</v>
      </c>
      <c r="F25" s="11" t="s">
        <v>18</v>
      </c>
      <c r="G25" s="10" t="s">
        <v>19</v>
      </c>
    </row>
    <row r="26" spans="1:10" ht="12" customHeight="1" x14ac:dyDescent="0.35">
      <c r="A26" s="78"/>
      <c r="B26" s="12"/>
      <c r="C26" s="13" t="s">
        <v>49</v>
      </c>
      <c r="D26" s="13"/>
      <c r="E26" s="13"/>
      <c r="F26" s="12"/>
      <c r="G26" s="12"/>
    </row>
    <row r="27" spans="1:10" ht="12" customHeight="1" x14ac:dyDescent="0.35">
      <c r="A27" s="78"/>
      <c r="B27" s="14" t="s">
        <v>23</v>
      </c>
      <c r="C27" s="15"/>
      <c r="D27" s="15"/>
      <c r="E27" s="15"/>
      <c r="F27" s="16"/>
      <c r="G27" s="16"/>
    </row>
    <row r="28" spans="1:10" ht="12" customHeight="1" x14ac:dyDescent="0.35">
      <c r="A28" s="75"/>
      <c r="B28" s="49"/>
      <c r="C28" s="50"/>
      <c r="D28" s="50"/>
      <c r="E28" s="50"/>
      <c r="F28" s="51"/>
      <c r="G28" s="51"/>
    </row>
    <row r="29" spans="1:10" ht="12" customHeight="1" x14ac:dyDescent="0.35">
      <c r="A29" s="78"/>
      <c r="B29" s="6" t="s">
        <v>24</v>
      </c>
      <c r="C29" s="7"/>
      <c r="D29" s="8"/>
      <c r="E29" s="8"/>
      <c r="F29" s="9"/>
      <c r="G29" s="9"/>
    </row>
    <row r="30" spans="1:10" ht="24" customHeight="1" x14ac:dyDescent="0.35">
      <c r="A30" s="78"/>
      <c r="B30" s="17" t="s">
        <v>14</v>
      </c>
      <c r="C30" s="17" t="s">
        <v>15</v>
      </c>
      <c r="D30" s="17" t="s">
        <v>16</v>
      </c>
      <c r="E30" s="17" t="s">
        <v>17</v>
      </c>
      <c r="F30" s="18" t="s">
        <v>18</v>
      </c>
      <c r="G30" s="17" t="s">
        <v>19</v>
      </c>
    </row>
    <row r="31" spans="1:10" ht="12.75" customHeight="1" x14ac:dyDescent="0.35">
      <c r="A31" s="82"/>
      <c r="B31" s="66" t="s">
        <v>71</v>
      </c>
      <c r="C31" s="67" t="s">
        <v>72</v>
      </c>
      <c r="D31" s="68">
        <v>150</v>
      </c>
      <c r="E31" s="68" t="s">
        <v>73</v>
      </c>
      <c r="F31" s="69">
        <v>12000</v>
      </c>
      <c r="G31" s="83">
        <f t="shared" ref="G31" si="0">(D31*F31)</f>
        <v>1800000</v>
      </c>
    </row>
    <row r="32" spans="1:10" ht="12.75" customHeight="1" x14ac:dyDescent="0.35">
      <c r="A32" s="78"/>
      <c r="B32" s="19" t="s">
        <v>25</v>
      </c>
      <c r="C32" s="20"/>
      <c r="D32" s="20"/>
      <c r="E32" s="20"/>
      <c r="F32" s="21"/>
      <c r="G32" s="22">
        <f>SUM(G31:G31)</f>
        <v>1800000</v>
      </c>
    </row>
    <row r="33" spans="1:11" ht="12" customHeight="1" x14ac:dyDescent="0.35">
      <c r="A33" s="75"/>
      <c r="B33" s="49"/>
      <c r="C33" s="50"/>
      <c r="D33" s="50"/>
      <c r="E33" s="50"/>
      <c r="F33" s="51"/>
      <c r="G33" s="51"/>
    </row>
    <row r="34" spans="1:11" ht="12" customHeight="1" x14ac:dyDescent="0.35">
      <c r="A34" s="78"/>
      <c r="B34" s="6" t="s">
        <v>26</v>
      </c>
      <c r="C34" s="7"/>
      <c r="D34" s="8"/>
      <c r="E34" s="8"/>
      <c r="F34" s="9"/>
      <c r="G34" s="9"/>
    </row>
    <row r="35" spans="1:11" ht="24" customHeight="1" x14ac:dyDescent="0.35">
      <c r="A35" s="78"/>
      <c r="B35" s="18" t="s">
        <v>27</v>
      </c>
      <c r="C35" s="18" t="s">
        <v>28</v>
      </c>
      <c r="D35" s="18" t="s">
        <v>29</v>
      </c>
      <c r="E35" s="18" t="s">
        <v>17</v>
      </c>
      <c r="F35" s="18" t="s">
        <v>18</v>
      </c>
      <c r="G35" s="18" t="s">
        <v>19</v>
      </c>
      <c r="K35" s="89"/>
    </row>
    <row r="36" spans="1:11" ht="12.75" customHeight="1" x14ac:dyDescent="0.35">
      <c r="A36" s="82"/>
      <c r="B36" s="90" t="s">
        <v>53</v>
      </c>
      <c r="C36" s="91"/>
      <c r="D36" s="91"/>
      <c r="E36" s="91"/>
      <c r="F36" s="91"/>
      <c r="G36" s="92"/>
      <c r="K36" s="89"/>
    </row>
    <row r="37" spans="1:11" ht="12.75" customHeight="1" x14ac:dyDescent="0.35">
      <c r="A37" s="82"/>
      <c r="B37" s="168" t="s">
        <v>74</v>
      </c>
      <c r="C37" s="71"/>
      <c r="D37" s="64">
        <v>12</v>
      </c>
      <c r="E37" s="64" t="s">
        <v>75</v>
      </c>
      <c r="F37" s="65">
        <v>46416</v>
      </c>
      <c r="G37" s="92">
        <f t="shared" ref="G37:G39" si="1">(D37*F37)</f>
        <v>556992</v>
      </c>
      <c r="K37" s="89"/>
    </row>
    <row r="38" spans="1:11" ht="12.75" customHeight="1" x14ac:dyDescent="0.35">
      <c r="A38" s="82"/>
      <c r="B38" s="168" t="s">
        <v>76</v>
      </c>
      <c r="C38" s="71" t="s">
        <v>77</v>
      </c>
      <c r="D38" s="64">
        <v>4</v>
      </c>
      <c r="E38" s="64" t="s">
        <v>75</v>
      </c>
      <c r="F38" s="65">
        <v>200000</v>
      </c>
      <c r="G38" s="92">
        <f t="shared" si="1"/>
        <v>800000</v>
      </c>
      <c r="K38" s="89"/>
    </row>
    <row r="39" spans="1:11" ht="12.75" customHeight="1" x14ac:dyDescent="0.35">
      <c r="A39" s="82"/>
      <c r="B39" s="169" t="s">
        <v>78</v>
      </c>
      <c r="C39" s="72" t="s">
        <v>79</v>
      </c>
      <c r="D39" s="73">
        <v>5</v>
      </c>
      <c r="E39" s="68" t="s">
        <v>75</v>
      </c>
      <c r="F39" s="65">
        <v>3500</v>
      </c>
      <c r="G39" s="92">
        <f t="shared" si="1"/>
        <v>17500</v>
      </c>
      <c r="K39" s="89"/>
    </row>
    <row r="40" spans="1:11" ht="12.75" customHeight="1" x14ac:dyDescent="0.35">
      <c r="A40" s="82"/>
      <c r="B40" s="168" t="s">
        <v>80</v>
      </c>
      <c r="C40" s="74" t="s">
        <v>81</v>
      </c>
      <c r="D40" s="64">
        <v>12</v>
      </c>
      <c r="E40" s="64" t="s">
        <v>75</v>
      </c>
      <c r="F40" s="65">
        <v>11250</v>
      </c>
      <c r="G40" s="92">
        <f>(D40*F40)</f>
        <v>135000</v>
      </c>
    </row>
    <row r="41" spans="1:11" ht="12.75" customHeight="1" x14ac:dyDescent="0.35">
      <c r="A41" s="82"/>
      <c r="B41" s="93" t="s">
        <v>54</v>
      </c>
      <c r="C41" s="94"/>
      <c r="D41" s="95"/>
      <c r="E41" s="94"/>
      <c r="F41" s="92"/>
      <c r="G41" s="92"/>
    </row>
    <row r="42" spans="1:11" ht="12.75" customHeight="1" x14ac:dyDescent="0.35">
      <c r="A42" s="82"/>
      <c r="B42" s="70" t="s">
        <v>83</v>
      </c>
      <c r="C42" s="71"/>
      <c r="D42" s="64"/>
      <c r="E42" s="64"/>
      <c r="F42" s="65"/>
      <c r="G42" s="92"/>
    </row>
    <row r="43" spans="1:11" ht="12.75" customHeight="1" x14ac:dyDescent="0.35">
      <c r="A43" s="82"/>
      <c r="B43" s="133" t="s">
        <v>84</v>
      </c>
      <c r="C43" s="71" t="s">
        <v>85</v>
      </c>
      <c r="D43" s="64">
        <v>75</v>
      </c>
      <c r="E43" s="64" t="s">
        <v>75</v>
      </c>
      <c r="F43" s="65">
        <v>5557</v>
      </c>
      <c r="G43" s="92">
        <f t="shared" ref="G43:G65" si="2">(D43*F43)</f>
        <v>416775</v>
      </c>
    </row>
    <row r="44" spans="1:11" ht="12.75" customHeight="1" x14ac:dyDescent="0.35">
      <c r="A44" s="82"/>
      <c r="B44" s="133" t="s">
        <v>86</v>
      </c>
      <c r="C44" s="71" t="s">
        <v>85</v>
      </c>
      <c r="D44" s="64">
        <v>4124</v>
      </c>
      <c r="E44" s="64" t="s">
        <v>75</v>
      </c>
      <c r="F44" s="65">
        <v>1189</v>
      </c>
      <c r="G44" s="92">
        <f t="shared" si="2"/>
        <v>4903436</v>
      </c>
      <c r="H44" s="173">
        <f>+G44/G76</f>
        <v>0.14719440055569302</v>
      </c>
    </row>
    <row r="45" spans="1:11" ht="12.75" customHeight="1" x14ac:dyDescent="0.35">
      <c r="A45" s="82"/>
      <c r="B45" s="133" t="s">
        <v>87</v>
      </c>
      <c r="C45" s="71" t="s">
        <v>85</v>
      </c>
      <c r="D45" s="64">
        <v>20000</v>
      </c>
      <c r="E45" s="64" t="s">
        <v>75</v>
      </c>
      <c r="F45" s="65">
        <v>85</v>
      </c>
      <c r="G45" s="92">
        <f t="shared" si="2"/>
        <v>1700000</v>
      </c>
    </row>
    <row r="46" spans="1:11" ht="12.75" customHeight="1" x14ac:dyDescent="0.35">
      <c r="A46" s="82"/>
      <c r="B46" s="133" t="s">
        <v>88</v>
      </c>
      <c r="C46" s="71" t="s">
        <v>28</v>
      </c>
      <c r="D46" s="64">
        <v>1</v>
      </c>
      <c r="E46" s="64" t="s">
        <v>75</v>
      </c>
      <c r="F46" s="65">
        <v>20707</v>
      </c>
      <c r="G46" s="92">
        <f t="shared" si="2"/>
        <v>20707</v>
      </c>
    </row>
    <row r="47" spans="1:11" ht="12.75" customHeight="1" x14ac:dyDescent="0.35">
      <c r="A47" s="82"/>
      <c r="B47" s="70" t="s">
        <v>89</v>
      </c>
      <c r="C47" s="71"/>
      <c r="D47" s="64"/>
      <c r="E47" s="64"/>
      <c r="F47" s="65"/>
      <c r="G47" s="92">
        <f t="shared" si="2"/>
        <v>0</v>
      </c>
    </row>
    <row r="48" spans="1:11" ht="12.75" customHeight="1" x14ac:dyDescent="0.35">
      <c r="A48" s="82"/>
      <c r="B48" s="133" t="s">
        <v>90</v>
      </c>
      <c r="C48" s="71" t="s">
        <v>85</v>
      </c>
      <c r="D48" s="64">
        <v>10500</v>
      </c>
      <c r="E48" s="64" t="s">
        <v>75</v>
      </c>
      <c r="F48" s="65">
        <v>428</v>
      </c>
      <c r="G48" s="92">
        <f t="shared" si="2"/>
        <v>4494000</v>
      </c>
    </row>
    <row r="49" spans="1:7" ht="12.75" customHeight="1" x14ac:dyDescent="0.35">
      <c r="A49" s="82"/>
      <c r="B49" s="133" t="s">
        <v>91</v>
      </c>
      <c r="C49" s="71" t="s">
        <v>85</v>
      </c>
      <c r="D49" s="64">
        <v>5525</v>
      </c>
      <c r="E49" s="64" t="s">
        <v>75</v>
      </c>
      <c r="F49" s="65">
        <v>450</v>
      </c>
      <c r="G49" s="92">
        <f t="shared" si="2"/>
        <v>2486250</v>
      </c>
    </row>
    <row r="50" spans="1:7" ht="12.75" customHeight="1" x14ac:dyDescent="0.35">
      <c r="A50" s="82"/>
      <c r="B50" s="133" t="s">
        <v>92</v>
      </c>
      <c r="C50" s="71" t="s">
        <v>85</v>
      </c>
      <c r="D50" s="64">
        <v>125</v>
      </c>
      <c r="E50" s="64" t="s">
        <v>75</v>
      </c>
      <c r="F50" s="65">
        <v>857</v>
      </c>
      <c r="G50" s="92">
        <f t="shared" si="2"/>
        <v>107125</v>
      </c>
    </row>
    <row r="51" spans="1:7" ht="12.75" customHeight="1" x14ac:dyDescent="0.35">
      <c r="A51" s="82"/>
      <c r="B51" s="133" t="s">
        <v>93</v>
      </c>
      <c r="C51" s="71" t="s">
        <v>94</v>
      </c>
      <c r="D51" s="64">
        <v>268</v>
      </c>
      <c r="E51" s="64" t="s">
        <v>75</v>
      </c>
      <c r="F51" s="65">
        <v>2500</v>
      </c>
      <c r="G51" s="92">
        <f t="shared" si="2"/>
        <v>670000</v>
      </c>
    </row>
    <row r="52" spans="1:7" ht="12.75" customHeight="1" x14ac:dyDescent="0.35">
      <c r="A52" s="82"/>
      <c r="B52" s="93" t="s">
        <v>26</v>
      </c>
      <c r="C52" s="96"/>
      <c r="D52" s="81"/>
      <c r="E52" s="96"/>
      <c r="F52" s="92"/>
      <c r="G52" s="92">
        <f t="shared" si="2"/>
        <v>0</v>
      </c>
    </row>
    <row r="53" spans="1:7" ht="12.75" customHeight="1" x14ac:dyDescent="0.35">
      <c r="A53" s="82"/>
      <c r="B53" s="134" t="s">
        <v>95</v>
      </c>
      <c r="C53" s="135"/>
      <c r="D53" s="136">
        <v>11</v>
      </c>
      <c r="E53" s="136" t="s">
        <v>96</v>
      </c>
      <c r="F53" s="69">
        <v>45535.35</v>
      </c>
      <c r="G53" s="92">
        <f t="shared" si="2"/>
        <v>500888.85</v>
      </c>
    </row>
    <row r="54" spans="1:7" ht="12.75" customHeight="1" x14ac:dyDescent="0.35">
      <c r="A54" s="82"/>
      <c r="B54" s="70" t="s">
        <v>97</v>
      </c>
      <c r="C54" s="71"/>
      <c r="D54" s="64"/>
      <c r="E54" s="64"/>
      <c r="F54" s="65"/>
      <c r="G54" s="92">
        <f t="shared" si="2"/>
        <v>0</v>
      </c>
    </row>
    <row r="55" spans="1:7" ht="12.75" customHeight="1" x14ac:dyDescent="0.35">
      <c r="A55" s="82"/>
      <c r="B55" s="133" t="s">
        <v>98</v>
      </c>
      <c r="C55" s="71"/>
      <c r="D55" s="64">
        <v>12</v>
      </c>
      <c r="E55" s="64" t="s">
        <v>75</v>
      </c>
      <c r="F55" s="65">
        <v>41500</v>
      </c>
      <c r="G55" s="92">
        <f t="shared" si="2"/>
        <v>498000</v>
      </c>
    </row>
    <row r="56" spans="1:7" ht="12.75" customHeight="1" x14ac:dyDescent="0.35">
      <c r="A56" s="82"/>
      <c r="B56" s="133" t="s">
        <v>99</v>
      </c>
      <c r="C56" s="71"/>
      <c r="D56" s="64">
        <v>12</v>
      </c>
      <c r="E56" s="64" t="s">
        <v>75</v>
      </c>
      <c r="F56" s="65">
        <v>44333</v>
      </c>
      <c r="G56" s="92">
        <f t="shared" si="2"/>
        <v>531996</v>
      </c>
    </row>
    <row r="57" spans="1:7" ht="12.75" customHeight="1" x14ac:dyDescent="0.35">
      <c r="A57" s="82"/>
      <c r="B57" s="133" t="s">
        <v>100</v>
      </c>
      <c r="C57" s="71"/>
      <c r="D57" s="64">
        <v>12</v>
      </c>
      <c r="E57" s="64" t="s">
        <v>75</v>
      </c>
      <c r="F57" s="65">
        <v>15000</v>
      </c>
      <c r="G57" s="92">
        <f t="shared" si="2"/>
        <v>180000</v>
      </c>
    </row>
    <row r="58" spans="1:7" ht="12.75" customHeight="1" x14ac:dyDescent="0.35">
      <c r="A58" s="82"/>
      <c r="B58" s="133" t="s">
        <v>101</v>
      </c>
      <c r="C58" s="71"/>
      <c r="D58" s="64">
        <v>12</v>
      </c>
      <c r="E58" s="64" t="s">
        <v>75</v>
      </c>
      <c r="F58" s="65">
        <v>28583</v>
      </c>
      <c r="G58" s="92">
        <f t="shared" si="2"/>
        <v>342996</v>
      </c>
    </row>
    <row r="59" spans="1:7" ht="12.75" customHeight="1" x14ac:dyDescent="0.35">
      <c r="A59" s="82"/>
      <c r="B59" s="133" t="s">
        <v>102</v>
      </c>
      <c r="C59" s="71"/>
      <c r="D59" s="64">
        <v>12</v>
      </c>
      <c r="E59" s="64" t="s">
        <v>75</v>
      </c>
      <c r="F59" s="65">
        <v>5000</v>
      </c>
      <c r="G59" s="92">
        <f t="shared" si="2"/>
        <v>60000</v>
      </c>
    </row>
    <row r="60" spans="1:7" ht="12.75" customHeight="1" x14ac:dyDescent="0.35">
      <c r="A60" s="82"/>
      <c r="B60" s="133" t="s">
        <v>103</v>
      </c>
      <c r="C60" s="71"/>
      <c r="D60" s="64">
        <v>12</v>
      </c>
      <c r="E60" s="64" t="s">
        <v>75</v>
      </c>
      <c r="F60" s="65">
        <v>10000</v>
      </c>
      <c r="G60" s="92">
        <f t="shared" si="2"/>
        <v>120000</v>
      </c>
    </row>
    <row r="61" spans="1:7" ht="12.75" customHeight="1" x14ac:dyDescent="0.35">
      <c r="A61" s="82"/>
      <c r="B61" s="133" t="s">
        <v>104</v>
      </c>
      <c r="C61" s="71"/>
      <c r="D61" s="64">
        <v>12</v>
      </c>
      <c r="E61" s="64" t="s">
        <v>75</v>
      </c>
      <c r="F61" s="65">
        <v>6905.8675000000003</v>
      </c>
      <c r="G61" s="92">
        <f t="shared" si="2"/>
        <v>82870.41</v>
      </c>
    </row>
    <row r="62" spans="1:7" ht="12.75" customHeight="1" x14ac:dyDescent="0.35">
      <c r="A62" s="82"/>
      <c r="B62" s="70" t="s">
        <v>105</v>
      </c>
      <c r="C62" s="71"/>
      <c r="D62" s="64"/>
      <c r="E62" s="64"/>
      <c r="F62" s="65"/>
      <c r="G62" s="92">
        <f t="shared" si="2"/>
        <v>0</v>
      </c>
    </row>
    <row r="63" spans="1:7" ht="12.75" customHeight="1" x14ac:dyDescent="0.35">
      <c r="A63" s="82"/>
      <c r="B63" s="133" t="s">
        <v>106</v>
      </c>
      <c r="C63" s="71" t="s">
        <v>107</v>
      </c>
      <c r="D63" s="64">
        <v>230</v>
      </c>
      <c r="E63" s="64" t="s">
        <v>75</v>
      </c>
      <c r="F63" s="65">
        <v>1050</v>
      </c>
      <c r="G63" s="92">
        <f t="shared" si="2"/>
        <v>241500</v>
      </c>
    </row>
    <row r="64" spans="1:7" ht="12.75" customHeight="1" x14ac:dyDescent="0.35">
      <c r="A64" s="82"/>
      <c r="B64" s="133" t="s">
        <v>108</v>
      </c>
      <c r="C64" s="71" t="s">
        <v>109</v>
      </c>
      <c r="D64" s="64">
        <v>4</v>
      </c>
      <c r="E64" s="64" t="s">
        <v>75</v>
      </c>
      <c r="F64" s="65">
        <v>21500</v>
      </c>
      <c r="G64" s="92">
        <f t="shared" si="2"/>
        <v>86000</v>
      </c>
    </row>
    <row r="65" spans="1:7" ht="12.75" customHeight="1" x14ac:dyDescent="0.35">
      <c r="A65" s="82"/>
      <c r="B65" s="133" t="s">
        <v>110</v>
      </c>
      <c r="C65" s="71" t="s">
        <v>107</v>
      </c>
      <c r="D65" s="64">
        <v>3660</v>
      </c>
      <c r="E65" s="64" t="s">
        <v>75</v>
      </c>
      <c r="F65" s="65">
        <v>980</v>
      </c>
      <c r="G65" s="92">
        <f t="shared" si="2"/>
        <v>3586800</v>
      </c>
    </row>
    <row r="66" spans="1:7" ht="13.5" customHeight="1" x14ac:dyDescent="0.35">
      <c r="A66" s="78"/>
      <c r="B66" s="19" t="s">
        <v>30</v>
      </c>
      <c r="C66" s="20"/>
      <c r="D66" s="20"/>
      <c r="E66" s="20"/>
      <c r="F66" s="21"/>
      <c r="G66" s="22">
        <f>SUM(G36:G65)</f>
        <v>22538836.260000002</v>
      </c>
    </row>
    <row r="67" spans="1:7" ht="12" customHeight="1" x14ac:dyDescent="0.35">
      <c r="A67" s="75"/>
      <c r="B67" s="49"/>
      <c r="C67" s="50"/>
      <c r="D67" s="50"/>
      <c r="E67" s="52"/>
      <c r="F67" s="51"/>
      <c r="G67" s="51"/>
    </row>
    <row r="68" spans="1:7" ht="12" customHeight="1" x14ac:dyDescent="0.35">
      <c r="A68" s="78"/>
      <c r="B68" s="6" t="s">
        <v>31</v>
      </c>
      <c r="C68" s="7"/>
      <c r="D68" s="8"/>
      <c r="E68" s="8"/>
      <c r="F68" s="9"/>
      <c r="G68" s="9"/>
    </row>
    <row r="69" spans="1:7" ht="24" customHeight="1" x14ac:dyDescent="0.35">
      <c r="A69" s="78"/>
      <c r="B69" s="17" t="s">
        <v>32</v>
      </c>
      <c r="C69" s="18" t="s">
        <v>28</v>
      </c>
      <c r="D69" s="18" t="s">
        <v>29</v>
      </c>
      <c r="E69" s="17" t="s">
        <v>17</v>
      </c>
      <c r="F69" s="18" t="s">
        <v>18</v>
      </c>
      <c r="G69" s="17" t="s">
        <v>19</v>
      </c>
    </row>
    <row r="70" spans="1:7" ht="12.75" customHeight="1" x14ac:dyDescent="0.35">
      <c r="A70" s="82"/>
      <c r="B70" s="137" t="s">
        <v>111</v>
      </c>
      <c r="C70" s="72" t="s">
        <v>112</v>
      </c>
      <c r="D70" s="73">
        <v>3</v>
      </c>
      <c r="E70" s="73" t="s">
        <v>113</v>
      </c>
      <c r="F70" s="138">
        <v>500000</v>
      </c>
      <c r="G70" s="92">
        <f>(D70*F70)</f>
        <v>1500000</v>
      </c>
    </row>
    <row r="71" spans="1:7" ht="12.75" customHeight="1" x14ac:dyDescent="0.35">
      <c r="A71" s="97"/>
      <c r="B71" s="137" t="s">
        <v>114</v>
      </c>
      <c r="C71" s="72"/>
      <c r="D71" s="73">
        <v>12</v>
      </c>
      <c r="E71" s="73" t="s">
        <v>113</v>
      </c>
      <c r="F71" s="138">
        <v>80000</v>
      </c>
      <c r="G71" s="92">
        <f>(D71*F71)</f>
        <v>960000</v>
      </c>
    </row>
    <row r="72" spans="1:7" ht="13.5" customHeight="1" x14ac:dyDescent="0.35">
      <c r="A72" s="78"/>
      <c r="B72" s="19" t="s">
        <v>50</v>
      </c>
      <c r="C72" s="23"/>
      <c r="D72" s="23"/>
      <c r="E72" s="23"/>
      <c r="F72" s="24"/>
      <c r="G72" s="25">
        <f>SUM(G70:G71)</f>
        <v>2460000</v>
      </c>
    </row>
    <row r="73" spans="1:7" ht="12" customHeight="1" x14ac:dyDescent="0.35">
      <c r="A73" s="75"/>
      <c r="B73" s="53"/>
      <c r="C73" s="53"/>
      <c r="D73" s="53"/>
      <c r="E73" s="53"/>
      <c r="F73" s="54"/>
      <c r="G73" s="54"/>
    </row>
    <row r="74" spans="1:7" ht="12" customHeight="1" x14ac:dyDescent="0.35">
      <c r="A74" s="97"/>
      <c r="B74" s="30" t="s">
        <v>33</v>
      </c>
      <c r="C74" s="31"/>
      <c r="D74" s="31"/>
      <c r="E74" s="31"/>
      <c r="F74" s="31"/>
      <c r="G74" s="38">
        <f>G22+G32+G66+G72+G27</f>
        <v>31726336.260000002</v>
      </c>
    </row>
    <row r="75" spans="1:7" ht="12" customHeight="1" x14ac:dyDescent="0.35">
      <c r="A75" s="97"/>
      <c r="B75" s="32" t="s">
        <v>34</v>
      </c>
      <c r="C75" s="27"/>
      <c r="D75" s="27"/>
      <c r="E75" s="27"/>
      <c r="F75" s="27"/>
      <c r="G75" s="33">
        <f>G74*0.05</f>
        <v>1586316.8130000001</v>
      </c>
    </row>
    <row r="76" spans="1:7" ht="12" customHeight="1" x14ac:dyDescent="0.35">
      <c r="A76" s="97"/>
      <c r="B76" s="34" t="s">
        <v>35</v>
      </c>
      <c r="C76" s="26"/>
      <c r="D76" s="26"/>
      <c r="E76" s="26"/>
      <c r="F76" s="26"/>
      <c r="G76" s="35">
        <f>G75+G74</f>
        <v>33312653.073000003</v>
      </c>
    </row>
    <row r="77" spans="1:7" ht="12" customHeight="1" x14ac:dyDescent="0.35">
      <c r="A77" s="97"/>
      <c r="B77" s="32" t="s">
        <v>36</v>
      </c>
      <c r="C77" s="27"/>
      <c r="D77" s="27"/>
      <c r="E77" s="27"/>
      <c r="F77" s="27"/>
      <c r="G77" s="33">
        <f>E109</f>
        <v>35338210.799999997</v>
      </c>
    </row>
    <row r="78" spans="1:7" ht="12" customHeight="1" x14ac:dyDescent="0.35">
      <c r="A78" s="97"/>
      <c r="B78" s="36" t="s">
        <v>37</v>
      </c>
      <c r="C78" s="98"/>
      <c r="D78" s="98"/>
      <c r="E78" s="98"/>
      <c r="F78" s="98"/>
      <c r="G78" s="37">
        <f>G77-G76</f>
        <v>2025557.7269999944</v>
      </c>
    </row>
    <row r="79" spans="1:7" ht="12" customHeight="1" x14ac:dyDescent="0.35">
      <c r="A79" s="97"/>
      <c r="B79" s="99" t="s">
        <v>129</v>
      </c>
      <c r="C79" s="100"/>
      <c r="D79" s="100"/>
      <c r="E79" s="100"/>
      <c r="F79" s="100"/>
      <c r="G79" s="28"/>
    </row>
    <row r="80" spans="1:7" ht="12.75" customHeight="1" thickBot="1" x14ac:dyDescent="0.4">
      <c r="A80" s="97"/>
      <c r="B80" s="101"/>
      <c r="C80" s="100"/>
      <c r="D80" s="100"/>
      <c r="E80" s="100"/>
      <c r="F80" s="100"/>
      <c r="G80" s="28"/>
    </row>
    <row r="81" spans="1:255" ht="12" customHeight="1" x14ac:dyDescent="0.35">
      <c r="A81" s="97"/>
      <c r="B81" s="102" t="s">
        <v>82</v>
      </c>
      <c r="C81" s="103"/>
      <c r="D81" s="103"/>
      <c r="E81" s="103"/>
      <c r="F81" s="103"/>
      <c r="G81" s="170"/>
    </row>
    <row r="82" spans="1:255" ht="12" customHeight="1" x14ac:dyDescent="0.35">
      <c r="A82" s="97"/>
      <c r="B82" s="139" t="s">
        <v>115</v>
      </c>
      <c r="C82" s="101"/>
      <c r="D82" s="101"/>
      <c r="E82" s="101"/>
      <c r="F82" s="101"/>
      <c r="G82" s="171"/>
    </row>
    <row r="83" spans="1:255" ht="12" customHeight="1" x14ac:dyDescent="0.35">
      <c r="A83" s="97"/>
      <c r="B83" s="139" t="s">
        <v>38</v>
      </c>
      <c r="C83" s="101"/>
      <c r="D83" s="101"/>
      <c r="E83" s="101"/>
      <c r="F83" s="101"/>
      <c r="G83" s="171"/>
    </row>
    <row r="84" spans="1:255" ht="12" customHeight="1" x14ac:dyDescent="0.35">
      <c r="A84" s="97"/>
      <c r="B84" s="139" t="s">
        <v>116</v>
      </c>
      <c r="C84" s="101"/>
      <c r="D84" s="101"/>
      <c r="E84" s="101"/>
      <c r="F84" s="101"/>
      <c r="G84" s="171"/>
    </row>
    <row r="85" spans="1:255" ht="12" customHeight="1" x14ac:dyDescent="0.35">
      <c r="A85" s="97"/>
      <c r="B85" s="139" t="s">
        <v>117</v>
      </c>
      <c r="C85" s="101"/>
      <c r="D85" s="101"/>
      <c r="E85" s="101"/>
      <c r="F85" s="101"/>
      <c r="G85" s="171"/>
    </row>
    <row r="86" spans="1:255" ht="12" customHeight="1" x14ac:dyDescent="0.35">
      <c r="A86" s="97"/>
      <c r="B86" s="139" t="s">
        <v>39</v>
      </c>
      <c r="C86" s="101"/>
      <c r="D86" s="101"/>
      <c r="E86" s="101"/>
      <c r="F86" s="101"/>
      <c r="G86" s="171"/>
    </row>
    <row r="87" spans="1:255" ht="12" customHeight="1" x14ac:dyDescent="0.35">
      <c r="A87" s="97"/>
      <c r="B87" s="139" t="s">
        <v>118</v>
      </c>
      <c r="C87" s="101"/>
      <c r="D87" s="101"/>
      <c r="E87" s="101"/>
      <c r="F87" s="101"/>
      <c r="G87" s="171"/>
    </row>
    <row r="88" spans="1:255" ht="12" customHeight="1" x14ac:dyDescent="0.35">
      <c r="A88" s="97"/>
      <c r="B88" s="143" t="s">
        <v>119</v>
      </c>
      <c r="C88" s="101"/>
      <c r="D88" s="101"/>
      <c r="E88" s="101"/>
      <c r="F88" s="101"/>
      <c r="G88" s="171"/>
    </row>
    <row r="89" spans="1:255" ht="12" customHeight="1" x14ac:dyDescent="0.35">
      <c r="A89" s="97"/>
      <c r="B89" s="140" t="s">
        <v>120</v>
      </c>
      <c r="C89" s="101"/>
      <c r="D89" s="101"/>
      <c r="E89" s="101"/>
      <c r="F89" s="101"/>
      <c r="G89" s="171"/>
    </row>
    <row r="90" spans="1:255" ht="12" customHeight="1" x14ac:dyDescent="0.35">
      <c r="A90" s="97"/>
      <c r="B90" s="141" t="s">
        <v>121</v>
      </c>
      <c r="C90" s="101"/>
      <c r="D90" s="101"/>
      <c r="E90" s="101"/>
      <c r="F90" s="101"/>
      <c r="G90" s="171"/>
    </row>
    <row r="91" spans="1:255" ht="12" customHeight="1" x14ac:dyDescent="0.35">
      <c r="A91" s="97"/>
      <c r="B91" s="166" t="s">
        <v>122</v>
      </c>
      <c r="C91" s="101"/>
      <c r="D91" s="101"/>
      <c r="E91" s="101"/>
      <c r="F91" s="101"/>
      <c r="G91" s="171"/>
    </row>
    <row r="92" spans="1:255" ht="37.5" customHeight="1" thickBot="1" x14ac:dyDescent="0.4">
      <c r="A92" s="97"/>
      <c r="B92" s="186" t="s">
        <v>128</v>
      </c>
      <c r="C92" s="187"/>
      <c r="D92" s="187"/>
      <c r="E92" s="187"/>
      <c r="F92" s="187"/>
      <c r="G92" s="172"/>
    </row>
    <row r="93" spans="1:255" ht="12.75" customHeight="1" thickBot="1" x14ac:dyDescent="0.4">
      <c r="A93" s="97"/>
      <c r="B93" s="101"/>
      <c r="C93" s="101"/>
      <c r="D93" s="101"/>
      <c r="E93" s="101"/>
      <c r="F93" s="101"/>
      <c r="G93" s="28"/>
    </row>
    <row r="94" spans="1:255" ht="15" customHeight="1" thickBot="1" x14ac:dyDescent="0.4">
      <c r="A94" s="97"/>
      <c r="B94" s="191" t="s">
        <v>40</v>
      </c>
      <c r="C94" s="192"/>
      <c r="D94" s="193"/>
      <c r="E94" s="150"/>
      <c r="F94" s="104"/>
      <c r="G94" s="28"/>
    </row>
    <row r="95" spans="1:255" s="108" customFormat="1" ht="12" customHeight="1" thickBot="1" x14ac:dyDescent="0.4">
      <c r="A95" s="105"/>
      <c r="B95" s="154" t="s">
        <v>32</v>
      </c>
      <c r="C95" s="155" t="s">
        <v>41</v>
      </c>
      <c r="D95" s="156" t="s">
        <v>42</v>
      </c>
      <c r="E95" s="106"/>
      <c r="F95" s="106"/>
      <c r="G95" s="55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  <c r="GO95" s="107"/>
      <c r="GP95" s="107"/>
      <c r="GQ95" s="107"/>
      <c r="GR95" s="107"/>
      <c r="GS95" s="107"/>
      <c r="GT95" s="107"/>
      <c r="GU95" s="107"/>
      <c r="GV95" s="107"/>
      <c r="GW95" s="107"/>
      <c r="GX95" s="107"/>
      <c r="GY95" s="107"/>
      <c r="GZ95" s="107"/>
      <c r="HA95" s="107"/>
      <c r="HB95" s="107"/>
      <c r="HC95" s="107"/>
      <c r="HD95" s="107"/>
      <c r="HE95" s="107"/>
      <c r="HF95" s="107"/>
      <c r="HG95" s="107"/>
      <c r="HH95" s="107"/>
      <c r="HI95" s="107"/>
      <c r="HJ95" s="107"/>
      <c r="HK95" s="107"/>
      <c r="HL95" s="107"/>
      <c r="HM95" s="107"/>
      <c r="HN95" s="107"/>
      <c r="HO95" s="107"/>
      <c r="HP95" s="107"/>
      <c r="HQ95" s="107"/>
      <c r="HR95" s="107"/>
      <c r="HS95" s="107"/>
      <c r="HT95" s="107"/>
      <c r="HU95" s="107"/>
      <c r="HV95" s="107"/>
      <c r="HW95" s="107"/>
      <c r="HX95" s="107"/>
      <c r="HY95" s="107"/>
      <c r="HZ95" s="107"/>
      <c r="IA95" s="107"/>
      <c r="IB95" s="107"/>
      <c r="IC95" s="107"/>
      <c r="ID95" s="107"/>
      <c r="IE95" s="107"/>
      <c r="IF95" s="107"/>
      <c r="IG95" s="107"/>
      <c r="IH95" s="107"/>
      <c r="II95" s="107"/>
      <c r="IJ95" s="107"/>
      <c r="IK95" s="107"/>
      <c r="IL95" s="107"/>
      <c r="IM95" s="107"/>
      <c r="IN95" s="107"/>
      <c r="IO95" s="107"/>
      <c r="IP95" s="107"/>
      <c r="IQ95" s="107"/>
      <c r="IR95" s="107"/>
      <c r="IS95" s="107"/>
      <c r="IT95" s="107"/>
      <c r="IU95" s="107"/>
    </row>
    <row r="96" spans="1:255" ht="12" customHeight="1" x14ac:dyDescent="0.35">
      <c r="A96" s="97"/>
      <c r="B96" s="151" t="s">
        <v>43</v>
      </c>
      <c r="C96" s="152">
        <f>+G22</f>
        <v>4927500</v>
      </c>
      <c r="D96" s="153">
        <f>(C96/C102)</f>
        <v>0.14791676871854292</v>
      </c>
      <c r="E96" s="104"/>
      <c r="F96" s="104"/>
      <c r="G96" s="28"/>
    </row>
    <row r="97" spans="1:255" ht="12" customHeight="1" x14ac:dyDescent="0.35">
      <c r="A97" s="97"/>
      <c r="B97" s="109" t="s">
        <v>44</v>
      </c>
      <c r="C97" s="112">
        <f>+G27</f>
        <v>0</v>
      </c>
      <c r="D97" s="111">
        <v>0</v>
      </c>
      <c r="E97" s="104"/>
      <c r="F97" s="104"/>
      <c r="G97" s="28"/>
    </row>
    <row r="98" spans="1:255" ht="12" customHeight="1" x14ac:dyDescent="0.35">
      <c r="A98" s="97"/>
      <c r="B98" s="109" t="s">
        <v>45</v>
      </c>
      <c r="C98" s="110">
        <f>+G32</f>
        <v>1800000</v>
      </c>
      <c r="D98" s="111">
        <f>(C98/C102)</f>
        <v>5.403352281955906E-2</v>
      </c>
      <c r="E98" s="104"/>
      <c r="F98" s="104"/>
      <c r="G98" s="28"/>
    </row>
    <row r="99" spans="1:255" ht="12" customHeight="1" x14ac:dyDescent="0.35">
      <c r="A99" s="97"/>
      <c r="B99" s="109" t="s">
        <v>27</v>
      </c>
      <c r="C99" s="110">
        <f>+G66</f>
        <v>22538836.260000002</v>
      </c>
      <c r="D99" s="111">
        <f>(C99/C102)</f>
        <v>0.67658484632278626</v>
      </c>
      <c r="E99" s="104"/>
      <c r="F99" s="104"/>
      <c r="G99" s="28"/>
    </row>
    <row r="100" spans="1:255" ht="12" customHeight="1" x14ac:dyDescent="0.35">
      <c r="A100" s="97"/>
      <c r="B100" s="109" t="s">
        <v>46</v>
      </c>
      <c r="C100" s="113">
        <f>+G72</f>
        <v>2460000</v>
      </c>
      <c r="D100" s="111">
        <f>(C100/C102)</f>
        <v>7.3845814520064057E-2</v>
      </c>
      <c r="E100" s="114"/>
      <c r="F100" s="114"/>
      <c r="G100" s="28"/>
    </row>
    <row r="101" spans="1:255" ht="12" customHeight="1" thickBot="1" x14ac:dyDescent="0.4">
      <c r="A101" s="97"/>
      <c r="B101" s="115" t="s">
        <v>47</v>
      </c>
      <c r="C101" s="116">
        <f>+G75</f>
        <v>1586316.8130000001</v>
      </c>
      <c r="D101" s="117">
        <f>(C101/C102)</f>
        <v>4.7619047619047616E-2</v>
      </c>
      <c r="E101" s="114"/>
      <c r="F101" s="114"/>
      <c r="G101" s="28"/>
    </row>
    <row r="102" spans="1:255" ht="12.75" customHeight="1" thickBot="1" x14ac:dyDescent="0.4">
      <c r="A102" s="97"/>
      <c r="B102" s="118" t="s">
        <v>48</v>
      </c>
      <c r="C102" s="119">
        <f>SUM(C96:C101)</f>
        <v>33312653.073000003</v>
      </c>
      <c r="D102" s="120">
        <f>SUM(D96:D101)</f>
        <v>1</v>
      </c>
      <c r="E102" s="114"/>
      <c r="F102" s="114"/>
      <c r="G102" s="28"/>
    </row>
    <row r="103" spans="1:255" ht="12" customHeight="1" thickBot="1" x14ac:dyDescent="0.4">
      <c r="A103" s="97"/>
      <c r="B103" s="101"/>
      <c r="C103" s="100"/>
      <c r="D103" s="100"/>
      <c r="E103" s="100"/>
      <c r="F103" s="100"/>
      <c r="G103" s="28"/>
    </row>
    <row r="104" spans="1:255" ht="12.75" customHeight="1" thickBot="1" x14ac:dyDescent="0.4">
      <c r="A104" s="97"/>
      <c r="B104" s="121" t="s">
        <v>62</v>
      </c>
      <c r="C104" s="100"/>
      <c r="D104" s="100"/>
      <c r="E104" s="100"/>
      <c r="F104" s="100"/>
      <c r="G104" s="28"/>
    </row>
    <row r="105" spans="1:255" s="129" customFormat="1" ht="24.75" customHeight="1" thickBot="1" x14ac:dyDescent="0.4">
      <c r="A105" s="122"/>
      <c r="B105" s="123" t="s">
        <v>55</v>
      </c>
      <c r="C105" s="124" t="s">
        <v>56</v>
      </c>
      <c r="D105" s="125" t="s">
        <v>60</v>
      </c>
      <c r="E105" s="126" t="s">
        <v>58</v>
      </c>
      <c r="F105" s="127" t="s">
        <v>57</v>
      </c>
      <c r="G105" s="56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8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  <c r="EL105" s="128"/>
      <c r="EM105" s="128"/>
      <c r="EN105" s="128"/>
      <c r="EO105" s="128"/>
      <c r="EP105" s="128"/>
      <c r="EQ105" s="128"/>
      <c r="ER105" s="128"/>
      <c r="ES105" s="128"/>
      <c r="ET105" s="128"/>
      <c r="EU105" s="128"/>
      <c r="EV105" s="128"/>
      <c r="EW105" s="128"/>
      <c r="EX105" s="128"/>
      <c r="EY105" s="128"/>
      <c r="EZ105" s="128"/>
      <c r="FA105" s="128"/>
      <c r="FB105" s="128"/>
      <c r="FC105" s="128"/>
      <c r="FD105" s="128"/>
      <c r="FE105" s="128"/>
      <c r="FF105" s="128"/>
      <c r="FG105" s="128"/>
      <c r="FH105" s="128"/>
      <c r="FI105" s="128"/>
      <c r="FJ105" s="128"/>
      <c r="FK105" s="128"/>
      <c r="FL105" s="128"/>
      <c r="FM105" s="128"/>
      <c r="FN105" s="128"/>
      <c r="FO105" s="128"/>
      <c r="FP105" s="128"/>
      <c r="FQ105" s="128"/>
      <c r="FR105" s="128"/>
      <c r="FS105" s="128"/>
      <c r="FT105" s="128"/>
      <c r="FU105" s="128"/>
      <c r="FV105" s="128"/>
      <c r="FW105" s="128"/>
      <c r="FX105" s="128"/>
      <c r="FY105" s="128"/>
      <c r="FZ105" s="128"/>
      <c r="GA105" s="128"/>
      <c r="GB105" s="128"/>
      <c r="GC105" s="128"/>
      <c r="GD105" s="128"/>
      <c r="GE105" s="128"/>
      <c r="GF105" s="128"/>
      <c r="GG105" s="128"/>
      <c r="GH105" s="128"/>
      <c r="GI105" s="128"/>
      <c r="GJ105" s="128"/>
      <c r="GK105" s="128"/>
      <c r="GL105" s="128"/>
      <c r="GM105" s="128"/>
      <c r="GN105" s="128"/>
      <c r="GO105" s="128"/>
      <c r="GP105" s="128"/>
      <c r="GQ105" s="128"/>
      <c r="GR105" s="128"/>
      <c r="GS105" s="128"/>
      <c r="GT105" s="128"/>
      <c r="GU105" s="128"/>
      <c r="GV105" s="128"/>
      <c r="GW105" s="128"/>
      <c r="GX105" s="128"/>
      <c r="GY105" s="128"/>
      <c r="GZ105" s="128"/>
      <c r="HA105" s="128"/>
      <c r="HB105" s="128"/>
      <c r="HC105" s="128"/>
      <c r="HD105" s="128"/>
      <c r="HE105" s="128"/>
      <c r="HF105" s="128"/>
      <c r="HG105" s="128"/>
      <c r="HH105" s="128"/>
      <c r="HI105" s="128"/>
      <c r="HJ105" s="128"/>
      <c r="HK105" s="128"/>
      <c r="HL105" s="128"/>
      <c r="HM105" s="128"/>
      <c r="HN105" s="128"/>
      <c r="HO105" s="128"/>
      <c r="HP105" s="128"/>
      <c r="HQ105" s="128"/>
      <c r="HR105" s="128"/>
      <c r="HS105" s="128"/>
      <c r="HT105" s="128"/>
      <c r="HU105" s="128"/>
      <c r="HV105" s="128"/>
      <c r="HW105" s="128"/>
      <c r="HX105" s="128"/>
      <c r="HY105" s="128"/>
      <c r="HZ105" s="128"/>
      <c r="IA105" s="128"/>
      <c r="IB105" s="128"/>
      <c r="IC105" s="128"/>
      <c r="ID105" s="128"/>
      <c r="IE105" s="128"/>
      <c r="IF105" s="128"/>
      <c r="IG105" s="128"/>
      <c r="IH105" s="128"/>
      <c r="II105" s="128"/>
      <c r="IJ105" s="128"/>
      <c r="IK105" s="128"/>
      <c r="IL105" s="128"/>
      <c r="IM105" s="128"/>
      <c r="IN105" s="128"/>
      <c r="IO105" s="128"/>
      <c r="IP105" s="128"/>
      <c r="IQ105" s="128"/>
      <c r="IR105" s="128"/>
      <c r="IS105" s="128"/>
      <c r="IT105" s="128"/>
      <c r="IU105" s="128"/>
    </row>
    <row r="106" spans="1:255" ht="12" customHeight="1" x14ac:dyDescent="0.35">
      <c r="A106" s="97"/>
      <c r="B106" s="159" t="s">
        <v>123</v>
      </c>
      <c r="C106" s="160">
        <v>93900</v>
      </c>
      <c r="D106" s="161">
        <v>355.572</v>
      </c>
      <c r="E106" s="130">
        <f>+C106*D106</f>
        <v>33388210.800000001</v>
      </c>
      <c r="F106" s="131"/>
      <c r="G106" s="29"/>
    </row>
    <row r="107" spans="1:255" ht="20.5" customHeight="1" x14ac:dyDescent="0.35">
      <c r="A107" s="97"/>
      <c r="B107" s="157" t="s">
        <v>130</v>
      </c>
      <c r="C107" s="142">
        <v>600</v>
      </c>
      <c r="D107" s="64">
        <v>2000</v>
      </c>
      <c r="E107" s="158">
        <f>+C107*D107</f>
        <v>1200000</v>
      </c>
      <c r="F107" s="131"/>
      <c r="G107" s="29"/>
    </row>
    <row r="108" spans="1:255" ht="24.5" thickBot="1" x14ac:dyDescent="0.4">
      <c r="A108" s="97"/>
      <c r="B108" s="162" t="s">
        <v>131</v>
      </c>
      <c r="C108" s="163">
        <v>500</v>
      </c>
      <c r="D108" s="164">
        <v>1500</v>
      </c>
      <c r="E108" s="165">
        <f t="shared" ref="E108" si="3">+C108*D108</f>
        <v>750000</v>
      </c>
      <c r="F108" s="131"/>
      <c r="G108" s="29"/>
    </row>
    <row r="109" spans="1:255" ht="15.65" customHeight="1" thickBot="1" x14ac:dyDescent="0.4">
      <c r="A109" s="97"/>
      <c r="B109" s="188" t="s">
        <v>59</v>
      </c>
      <c r="C109" s="189"/>
      <c r="D109" s="190"/>
      <c r="E109" s="132">
        <f>SUM(E106:E108)</f>
        <v>35338210.799999997</v>
      </c>
      <c r="F109" s="101"/>
      <c r="G109" s="101"/>
    </row>
    <row r="110" spans="1:255" ht="11.25" customHeight="1" thickBot="1" x14ac:dyDescent="0.4"/>
    <row r="111" spans="1:255" ht="11.25" customHeight="1" thickBot="1" x14ac:dyDescent="0.4">
      <c r="B111" s="175" t="s">
        <v>124</v>
      </c>
      <c r="C111" s="176"/>
      <c r="D111" s="176"/>
      <c r="E111" s="177"/>
    </row>
    <row r="112" spans="1:255" ht="11.25" customHeight="1" x14ac:dyDescent="0.35">
      <c r="B112" s="144" t="s">
        <v>125</v>
      </c>
      <c r="C112" s="145">
        <f>+D112*0.9</f>
        <v>84510</v>
      </c>
      <c r="D112" s="146">
        <f>+C106</f>
        <v>93900</v>
      </c>
      <c r="E112" s="147">
        <f>+D112*1.1</f>
        <v>103290.00000000001</v>
      </c>
    </row>
    <row r="113" spans="2:5" ht="11.25" customHeight="1" thickBot="1" x14ac:dyDescent="0.4">
      <c r="B113" s="148" t="s">
        <v>126</v>
      </c>
      <c r="C113" s="149">
        <f>+$G$76/C112</f>
        <v>394.18593152289674</v>
      </c>
      <c r="D113" s="149">
        <f t="shared" ref="D113:E113" si="4">+$G$76/D112</f>
        <v>354.76733837060704</v>
      </c>
      <c r="E113" s="149">
        <f t="shared" si="4"/>
        <v>322.51576215509726</v>
      </c>
    </row>
  </sheetData>
  <mergeCells count="11">
    <mergeCell ref="B111:E111"/>
    <mergeCell ref="E9:F9"/>
    <mergeCell ref="E14:F14"/>
    <mergeCell ref="E15:F15"/>
    <mergeCell ref="B17:G17"/>
    <mergeCell ref="B92:F92"/>
    <mergeCell ref="B109:D109"/>
    <mergeCell ref="E13:F13"/>
    <mergeCell ref="E11:F11"/>
    <mergeCell ref="E10:F10"/>
    <mergeCell ref="B94:D9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9" workbookViewId="0">
      <selection activeCell="C19" sqref="A1:XFD1048576"/>
    </sheetView>
  </sheetViews>
  <sheetFormatPr baseColWidth="10" defaultRowHeight="14.5" x14ac:dyDescent="0.3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 LECHE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2022-06-23T22:42:01Z</dcterms:modified>
</cp:coreProperties>
</file>