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0" windowWidth="28800" windowHeight="12000"/>
  </bookViews>
  <sheets>
    <sheet name="MAIZ CHOCLO" sheetId="1" r:id="rId1"/>
  </sheets>
  <definedNames>
    <definedName name="_xlnm.Print_Area" localSheetId="0">'MAIZ CHOCLO'!$A$1:$G$101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23" i="1" l="1"/>
  <c r="G22" i="1"/>
  <c r="G33" i="1"/>
  <c r="G32" i="1"/>
  <c r="G31" i="1"/>
  <c r="G26" i="1"/>
  <c r="G24" i="1"/>
  <c r="G25" i="1"/>
  <c r="G12" i="1"/>
  <c r="G62" i="1"/>
  <c r="G61" i="1"/>
  <c r="G63" i="1"/>
  <c r="G34" i="1" l="1"/>
  <c r="G55" i="1"/>
  <c r="C91" i="1" l="1"/>
  <c r="G68" i="1" l="1"/>
  <c r="G69" i="1" s="1"/>
  <c r="C94" i="1" s="1"/>
  <c r="G60" i="1"/>
  <c r="G58" i="1"/>
  <c r="G57" i="1"/>
  <c r="G54" i="1"/>
  <c r="G53" i="1"/>
  <c r="G51" i="1"/>
  <c r="G45" i="1"/>
  <c r="G44" i="1"/>
  <c r="G43" i="1"/>
  <c r="G42" i="1"/>
  <c r="G41" i="1"/>
  <c r="G40" i="1"/>
  <c r="G39" i="1"/>
  <c r="G38" i="1"/>
  <c r="G21" i="1"/>
  <c r="G74" i="1"/>
  <c r="G27" i="1" l="1"/>
  <c r="G64" i="1"/>
  <c r="C93" i="1" s="1"/>
  <c r="G46" i="1"/>
  <c r="C92" i="1" s="1"/>
  <c r="C90" i="1" l="1"/>
  <c r="G71" i="1"/>
  <c r="G72" i="1" s="1"/>
  <c r="G73" i="1" s="1"/>
  <c r="C100" i="1" l="1"/>
  <c r="E100" i="1"/>
  <c r="D100" i="1"/>
  <c r="C95" i="1"/>
  <c r="C96" i="1" l="1"/>
  <c r="D91" i="1" s="1"/>
  <c r="D93" i="1" l="1"/>
  <c r="D94" i="1"/>
  <c r="D90" i="1"/>
  <c r="D92" i="1"/>
  <c r="D95" i="1"/>
  <c r="D96" i="1" l="1"/>
</calcChain>
</file>

<file path=xl/sharedStrings.xml><?xml version="1.0" encoding="utf-8"?>
<sst xmlns="http://schemas.openxmlformats.org/spreadsheetml/2006/main" count="182" uniqueCount="126">
  <si>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</si>
  <si>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</si>
  <si>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</si>
  <si>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</si>
  <si>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</si>
  <si>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</si>
  <si>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</si>
  <si>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</si>
  <si>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</si>
  <si>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</si>
  <si>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</si>
  <si>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</si>
  <si>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</si>
  <si>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</si>
  <si>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</si>
  <si>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</si>
  <si>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</si>
  <si>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</si>
  <si>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</si>
  <si>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</si>
  <si>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</si>
  <si>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</si>
  <si>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</si>
  <si>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</si>
  <si>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</si>
  <si>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</si>
  <si>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</si>
  <si>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</si>
  <si>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</si>
  <si>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</si>
  <si>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Rastraje(Incorp.Herbicida/Insecticida</t>
  </si>
  <si>
    <t>Aplicación Herb.Post Emergencia</t>
  </si>
  <si>
    <t>Octubre-Noviembre</t>
  </si>
  <si>
    <t>Trazado Acequias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</si>
  <si>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</si>
  <si>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</si>
  <si>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</si>
  <si>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</si>
  <si>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</si>
  <si>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</si>
  <si>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</si>
  <si>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bolsas</t>
  </si>
  <si>
    <t>FERTILIZANTES</t>
  </si>
  <si>
    <t>Urea Granulada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</si>
  <si>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</si>
  <si>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</si>
  <si>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</si>
  <si>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</si>
  <si>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</si>
  <si>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</si>
  <si>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</si>
  <si>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</si>
  <si>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</si>
  <si>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</si>
  <si>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</si>
  <si>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</si>
  <si>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</si>
  <si>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</si>
  <si>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</si>
  <si>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</si>
  <si>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</si>
  <si>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</si>
  <si>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</si>
  <si>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</si>
  <si>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</si>
  <si>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</si>
  <si>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</si>
  <si>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</si>
  <si>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 xml:space="preserve">Traslados </t>
  </si>
  <si>
    <t>MAIZ CHOCLO</t>
  </si>
  <si>
    <t>Doñihue</t>
  </si>
  <si>
    <t>PRECIO ESPERADO ($)</t>
  </si>
  <si>
    <t>Septiembre</t>
  </si>
  <si>
    <t>Soberan</t>
  </si>
  <si>
    <t>RENDIMIENTO (unidad/Há.)</t>
  </si>
  <si>
    <t>GASTOS EXTRAS (FLETE)</t>
  </si>
  <si>
    <t>Diciembre- Febrero</t>
  </si>
  <si>
    <t xml:space="preserve">Cantidad </t>
  </si>
  <si>
    <t>PAMELA</t>
  </si>
  <si>
    <t>Cosecha</t>
  </si>
  <si>
    <t>Mercado hortofrutícola</t>
  </si>
  <si>
    <t>Rastraje</t>
  </si>
  <si>
    <t>Riegos</t>
  </si>
  <si>
    <t>Melgadura</t>
  </si>
  <si>
    <t>Aporca</t>
  </si>
  <si>
    <t>Limpia con cultivadora</t>
  </si>
  <si>
    <t>Siembra y fertilizacion</t>
  </si>
  <si>
    <t>Aplicación de Fertilizantes</t>
  </si>
  <si>
    <t>p</t>
  </si>
  <si>
    <t xml:space="preserve">Septiembre </t>
  </si>
  <si>
    <t>Octubre</t>
  </si>
  <si>
    <t>Agosto</t>
  </si>
  <si>
    <t xml:space="preserve">Agosto </t>
  </si>
  <si>
    <t xml:space="preserve">Siembra </t>
  </si>
  <si>
    <t xml:space="preserve">Octubre </t>
  </si>
  <si>
    <t>Sequia - Heladas - Robos</t>
  </si>
  <si>
    <t>Enero</t>
  </si>
  <si>
    <t>Rendimiento (unidades/Ha)</t>
  </si>
  <si>
    <t>ESCENARIOS COSTO UNITARIO  ($/unidad)</t>
  </si>
  <si>
    <t xml:space="preserve">Costo unitario ($/unidad) </t>
  </si>
  <si>
    <t xml:space="preserve">Octubre 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</si>
  <si>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</si>
  <si>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</si>
  <si>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desde 15 de Enero</t>
  </si>
  <si>
    <t xml:space="preserve">15 enero </t>
  </si>
  <si>
    <t>Todas</t>
  </si>
  <si>
    <t>Semilla choclo</t>
  </si>
  <si>
    <t>Mezcla Maicera 29-14-8</t>
  </si>
  <si>
    <t>Primagram Gold 660 SC</t>
  </si>
  <si>
    <t>Engeo 247 SC</t>
  </si>
  <si>
    <t>Vertimec 018 ec</t>
  </si>
  <si>
    <t>Keep (coadyuvante)</t>
  </si>
  <si>
    <t>Biotron plus (bioestimulante)</t>
  </si>
  <si>
    <t>L</t>
  </si>
  <si>
    <t xml:space="preserve">Ortehe 75  WP </t>
  </si>
  <si>
    <t>Deshijuelado</t>
  </si>
  <si>
    <t>Aplicación Herbicida/insecticida</t>
  </si>
  <si>
    <t>3. Precio esperado por ventas corresponde a precio ponderado en feria mayorista Baquedano Rancagua; y Lo valledor, Sanitago, en mes de Enero 2023.</t>
  </si>
  <si>
    <t>2. Precio de Insumos corresponde a  precios  colocados en el predio.</t>
  </si>
  <si>
    <t>4. Los insumos aplicados (tipo y dosis) son referenciales y deben correspoder al territorio en particular.</t>
  </si>
  <si>
    <t>5. El costo de la maquinaria incluye costo del operador, combustible y  arriendo de la maquinaria propiamente tal.</t>
  </si>
  <si>
    <t>6. El  costo de la mano de obra incluye impuestos e  imposiciones.</t>
  </si>
  <si>
    <t>Septiembre-Enero</t>
  </si>
  <si>
    <t>Septiembre-Octubre</t>
  </si>
  <si>
    <t>Agosto-Septiembre</t>
  </si>
  <si>
    <t>Diciembre-Febrero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</si>
</sst>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15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6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19">
    <xf numFmtId="0" fontId="0" fillId="0" borderId="0" xfId="0" applyFont="1" applyAlignment="1"/>
    <xf numFmtId="49" fontId="1" fillId="2" borderId="4" xfId="0" applyNumberFormat="1" applyFont="1" applyFill="1" applyBorder="1" applyAlignment="1">
      <alignment vertical="center" wrapText="1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5" fillId="3" borderId="4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0" fontId="1" fillId="0" borderId="7" xfId="0" applyNumberFormat="1" applyFont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/>
    <xf numFmtId="49" fontId="3" fillId="9" borderId="13" xfId="0" applyNumberFormat="1" applyFont="1" applyFill="1" applyBorder="1" applyAlignment="1">
      <alignment vertical="center"/>
    </xf>
    <xf numFmtId="165" fontId="3" fillId="9" borderId="14" xfId="0" applyNumberFormat="1" applyFont="1" applyFill="1" applyBorder="1" applyAlignment="1">
      <alignment vertical="center"/>
    </xf>
    <xf numFmtId="49" fontId="3" fillId="2" borderId="25" xfId="0" applyNumberFormat="1" applyFont="1" applyFill="1" applyBorder="1" applyAlignment="1">
      <alignment vertical="center"/>
    </xf>
    <xf numFmtId="0" fontId="1" fillId="2" borderId="26" xfId="0" applyFont="1" applyFill="1" applyBorder="1" applyAlignment="1"/>
    <xf numFmtId="164" fontId="5" fillId="2" borderId="27" xfId="0" applyNumberFormat="1" applyFont="1" applyFill="1" applyBorder="1" applyAlignment="1">
      <alignment vertical="center"/>
    </xf>
    <xf numFmtId="49" fontId="1" fillId="2" borderId="28" xfId="0" applyNumberFormat="1" applyFont="1" applyFill="1" applyBorder="1" applyAlignment="1">
      <alignment vertical="center"/>
    </xf>
    <xf numFmtId="164" fontId="5" fillId="2" borderId="29" xfId="0" applyNumberFormat="1" applyFont="1" applyFill="1" applyBorder="1" applyAlignment="1">
      <alignment vertical="center"/>
    </xf>
    <xf numFmtId="49" fontId="1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164" fontId="5" fillId="2" borderId="32" xfId="0" applyNumberFormat="1" applyFont="1" applyFill="1" applyBorder="1" applyAlignment="1">
      <alignment vertical="center"/>
    </xf>
    <xf numFmtId="0" fontId="0" fillId="2" borderId="33" xfId="0" applyFill="1" applyBorder="1"/>
    <xf numFmtId="3" fontId="8" fillId="0" borderId="34" xfId="0" applyNumberFormat="1" applyFont="1" applyBorder="1" applyAlignment="1">
      <alignment horizontal="right"/>
    </xf>
    <xf numFmtId="0" fontId="1" fillId="2" borderId="6" xfId="0" applyFont="1" applyFill="1" applyBorder="1"/>
    <xf numFmtId="49" fontId="2" fillId="3" borderId="35" xfId="0" applyNumberFormat="1" applyFont="1" applyFill="1" applyBorder="1" applyAlignment="1">
      <alignment horizontal="left" wrapText="1"/>
    </xf>
    <xf numFmtId="49" fontId="2" fillId="3" borderId="36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1" fillId="2" borderId="35" xfId="0" applyNumberFormat="1" applyFont="1" applyFill="1" applyBorder="1" applyAlignment="1">
      <alignment vertical="center" wrapText="1"/>
    </xf>
    <xf numFmtId="49" fontId="1" fillId="2" borderId="3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8" fillId="0" borderId="34" xfId="0" applyNumberFormat="1" applyFont="1" applyBorder="1" applyAlignment="1">
      <alignment horizontal="right" wrapText="1"/>
    </xf>
    <xf numFmtId="49" fontId="1" fillId="2" borderId="35" xfId="0" applyNumberFormat="1" applyFont="1" applyFill="1" applyBorder="1" applyAlignment="1">
      <alignment vertical="center"/>
    </xf>
    <xf numFmtId="49" fontId="1" fillId="2" borderId="36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9" fillId="2" borderId="37" xfId="0" applyFont="1" applyFill="1" applyBorder="1" applyAlignment="1">
      <alignment wrapText="1"/>
    </xf>
    <xf numFmtId="14" fontId="9" fillId="2" borderId="38" xfId="0" applyNumberFormat="1" applyFont="1" applyFill="1" applyBorder="1" applyAlignment="1"/>
    <xf numFmtId="0" fontId="9" fillId="2" borderId="3" xfId="0" applyFont="1" applyFill="1" applyBorder="1" applyAlignment="1"/>
    <xf numFmtId="0" fontId="9" fillId="2" borderId="38" xfId="0" applyFont="1" applyFill="1" applyBorder="1" applyAlignment="1"/>
    <xf numFmtId="0" fontId="9" fillId="2" borderId="3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39" xfId="0" applyFont="1" applyFill="1" applyBorder="1" applyAlignment="1"/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2" borderId="40" xfId="0" applyFont="1" applyFill="1" applyBorder="1" applyAlignment="1"/>
    <xf numFmtId="0" fontId="9" fillId="2" borderId="41" xfId="0" applyFont="1" applyFill="1" applyBorder="1" applyAlignment="1">
      <alignment horizontal="left"/>
    </xf>
    <xf numFmtId="0" fontId="9" fillId="2" borderId="41" xfId="0" applyFont="1" applyFill="1" applyBorder="1" applyAlignment="1"/>
    <xf numFmtId="0" fontId="9" fillId="2" borderId="41" xfId="0" applyFont="1" applyFill="1" applyBorder="1" applyAlignment="1">
      <alignment horizontal="right"/>
    </xf>
    <xf numFmtId="0" fontId="0" fillId="2" borderId="33" xfId="0" applyFont="1" applyFill="1" applyBorder="1" applyAlignment="1"/>
    <xf numFmtId="49" fontId="5" fillId="5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 wrapText="1"/>
    </xf>
    <xf numFmtId="0" fontId="0" fillId="0" borderId="33" xfId="0" applyFill="1" applyBorder="1"/>
    <xf numFmtId="0" fontId="1" fillId="0" borderId="42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vertical="center"/>
    </xf>
    <xf numFmtId="3" fontId="1" fillId="0" borderId="42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1" fillId="3" borderId="42" xfId="0" applyNumberFormat="1" applyFont="1" applyFill="1" applyBorder="1" applyAlignment="1">
      <alignment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vertical="center"/>
    </xf>
    <xf numFmtId="3" fontId="11" fillId="3" borderId="42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9" fillId="2" borderId="44" xfId="0" applyFont="1" applyFill="1" applyBorder="1" applyAlignment="1"/>
    <xf numFmtId="3" fontId="9" fillId="2" borderId="44" xfId="0" applyNumberFormat="1" applyFont="1" applyFill="1" applyBorder="1" applyAlignment="1"/>
    <xf numFmtId="0" fontId="0" fillId="0" borderId="7" xfId="0" applyNumberFormat="1" applyFont="1" applyBorder="1" applyAlignment="1"/>
    <xf numFmtId="0" fontId="9" fillId="2" borderId="45" xfId="0" applyFont="1" applyFill="1" applyBorder="1" applyAlignment="1"/>
    <xf numFmtId="3" fontId="9" fillId="2" borderId="45" xfId="0" applyNumberFormat="1" applyFont="1" applyFill="1" applyBorder="1" applyAlignment="1"/>
    <xf numFmtId="49" fontId="13" fillId="5" borderId="46" xfId="0" applyNumberFormat="1" applyFont="1" applyFill="1" applyBorder="1" applyAlignment="1">
      <alignment vertical="center"/>
    </xf>
    <xf numFmtId="0" fontId="13" fillId="5" borderId="47" xfId="0" applyFont="1" applyFill="1" applyBorder="1" applyAlignment="1">
      <alignment vertical="center"/>
    </xf>
    <xf numFmtId="164" fontId="13" fillId="5" borderId="48" xfId="0" applyNumberFormat="1" applyFont="1" applyFill="1" applyBorder="1" applyAlignment="1">
      <alignment vertical="center"/>
    </xf>
    <xf numFmtId="49" fontId="13" fillId="3" borderId="49" xfId="0" applyNumberFormat="1" applyFont="1" applyFill="1" applyBorder="1" applyAlignment="1">
      <alignment vertical="center"/>
    </xf>
    <xf numFmtId="0" fontId="13" fillId="3" borderId="42" xfId="0" applyFont="1" applyFill="1" applyBorder="1" applyAlignment="1">
      <alignment vertical="center"/>
    </xf>
    <xf numFmtId="164" fontId="13" fillId="3" borderId="50" xfId="0" applyNumberFormat="1" applyFont="1" applyFill="1" applyBorder="1" applyAlignment="1">
      <alignment vertical="center"/>
    </xf>
    <xf numFmtId="49" fontId="13" fillId="5" borderId="49" xfId="0" applyNumberFormat="1" applyFont="1" applyFill="1" applyBorder="1" applyAlignment="1">
      <alignment vertical="center"/>
    </xf>
    <xf numFmtId="0" fontId="13" fillId="5" borderId="42" xfId="0" applyFont="1" applyFill="1" applyBorder="1" applyAlignment="1">
      <alignment vertical="center"/>
    </xf>
    <xf numFmtId="164" fontId="13" fillId="5" borderId="50" xfId="0" applyNumberFormat="1" applyFont="1" applyFill="1" applyBorder="1" applyAlignment="1">
      <alignment vertical="center"/>
    </xf>
    <xf numFmtId="49" fontId="13" fillId="5" borderId="51" xfId="0" applyNumberFormat="1" applyFont="1" applyFill="1" applyBorder="1" applyAlignment="1">
      <alignment vertical="center"/>
    </xf>
    <xf numFmtId="0" fontId="14" fillId="5" borderId="52" xfId="0" applyFont="1" applyFill="1" applyBorder="1" applyAlignment="1">
      <alignment vertical="center"/>
    </xf>
    <xf numFmtId="164" fontId="13" fillId="10" borderId="53" xfId="0" applyNumberFormat="1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49" fontId="15" fillId="8" borderId="16" xfId="0" applyNumberFormat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/>
    </xf>
    <xf numFmtId="0" fontId="17" fillId="6" borderId="7" xfId="0" applyFont="1" applyFill="1" applyBorder="1" applyAlignment="1"/>
    <xf numFmtId="164" fontId="14" fillId="2" borderId="7" xfId="0" applyNumberFormat="1" applyFont="1" applyFill="1" applyBorder="1" applyAlignment="1">
      <alignment vertical="center"/>
    </xf>
    <xf numFmtId="0" fontId="17" fillId="0" borderId="0" xfId="0" applyNumberFormat="1" applyFont="1" applyAlignment="1"/>
    <xf numFmtId="0" fontId="17" fillId="0" borderId="0" xfId="0" applyFont="1" applyAlignment="1"/>
    <xf numFmtId="49" fontId="16" fillId="7" borderId="9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>
      <alignment horizontal="center"/>
    </xf>
    <xf numFmtId="49" fontId="16" fillId="2" borderId="11" xfId="0" applyNumberFormat="1" applyFont="1" applyFill="1" applyBorder="1" applyAlignment="1">
      <alignment horizontal="left" vertical="center"/>
    </xf>
    <xf numFmtId="3" fontId="16" fillId="2" borderId="5" xfId="0" applyNumberFormat="1" applyFont="1" applyFill="1" applyBorder="1" applyAlignment="1">
      <alignment horizontal="right" vertical="center"/>
    </xf>
    <xf numFmtId="9" fontId="17" fillId="2" borderId="12" xfId="0" applyNumberFormat="1" applyFont="1" applyFill="1" applyBorder="1" applyAlignment="1">
      <alignment horizontal="right"/>
    </xf>
    <xf numFmtId="41" fontId="16" fillId="2" borderId="5" xfId="1" applyFont="1" applyFill="1" applyBorder="1" applyAlignment="1">
      <alignment horizontal="right" vertical="center"/>
    </xf>
    <xf numFmtId="165" fontId="16" fillId="2" borderId="5" xfId="0" applyNumberFormat="1" applyFont="1" applyFill="1" applyBorder="1" applyAlignment="1">
      <alignment horizontal="right" vertical="center"/>
    </xf>
    <xf numFmtId="0" fontId="14" fillId="6" borderId="7" xfId="0" applyFont="1" applyFill="1" applyBorder="1" applyAlignment="1">
      <alignment vertical="center"/>
    </xf>
    <xf numFmtId="49" fontId="16" fillId="7" borderId="13" xfId="0" applyNumberFormat="1" applyFont="1" applyFill="1" applyBorder="1" applyAlignment="1">
      <alignment horizontal="left" vertical="center"/>
    </xf>
    <xf numFmtId="165" fontId="16" fillId="7" borderId="14" xfId="0" applyNumberFormat="1" applyFont="1" applyFill="1" applyBorder="1" applyAlignment="1">
      <alignment horizontal="right" vertical="center"/>
    </xf>
    <xf numFmtId="9" fontId="16" fillId="7" borderId="15" xfId="0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49" fontId="18" fillId="8" borderId="19" xfId="0" applyNumberFormat="1" applyFont="1" applyFill="1" applyBorder="1" applyAlignment="1">
      <alignment horizontal="center" vertical="center"/>
    </xf>
    <xf numFmtId="49" fontId="18" fillId="8" borderId="20" xfId="0" applyNumberFormat="1" applyFont="1" applyFill="1" applyBorder="1" applyAlignment="1">
      <alignment horizontal="center" vertical="center"/>
    </xf>
    <xf numFmtId="49" fontId="18" fillId="8" borderId="21" xfId="0" applyNumberFormat="1" applyFont="1" applyFill="1" applyBorder="1" applyAlignment="1">
      <alignment horizontal="center" vertical="center"/>
    </xf>
    <xf numFmtId="49" fontId="16" fillId="9" borderId="22" xfId="0" applyNumberFormat="1" applyFont="1" applyFill="1" applyBorder="1" applyAlignment="1">
      <alignment vertical="center"/>
    </xf>
    <xf numFmtId="41" fontId="16" fillId="9" borderId="23" xfId="1" applyFont="1" applyFill="1" applyBorder="1" applyAlignment="1">
      <alignment vertical="center"/>
    </xf>
    <xf numFmtId="41" fontId="16" fillId="9" borderId="24" xfId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25977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59" y="28575"/>
          <a:ext cx="6407727" cy="1337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0"/>
  <sheetViews>
    <sheetView showGridLines="0" tabSelected="1" zoomScale="110" zoomScaleNormal="110" workbookViewId="0">
      <selection activeCell="E12" sqref="E12"/>
    </sheetView>
  </sheetViews>
  <sheetFormatPr baseColWidth="10" defaultColWidth="10.85546875" defaultRowHeight="11.25" customHeight="1" x14ac:dyDescent="0.25"/>
  <cols>
    <col min="1" max="1" width="5.85546875" style="3" customWidth="1"/>
    <col min="2" max="2" width="22.140625" style="2" customWidth="1"/>
    <col min="3" max="3" width="19.42578125" style="2" customWidth="1"/>
    <col min="4" max="4" width="9.42578125" style="2" customWidth="1"/>
    <col min="5" max="5" width="17.5703125" style="2" customWidth="1"/>
    <col min="6" max="6" width="11" style="2" customWidth="1"/>
    <col min="7" max="7" width="16" style="2" customWidth="1"/>
    <col min="8" max="255" width="10.85546875" style="2" customWidth="1"/>
    <col min="256" max="16384" width="10.85546875" style="3"/>
  </cols>
  <sheetData>
    <row r="1" spans="1:255" ht="15" customHeight="1" x14ac:dyDescent="0.25">
      <c r="B1" s="4"/>
      <c r="C1" s="4"/>
      <c r="D1" s="4"/>
      <c r="E1" s="4"/>
      <c r="F1" s="4"/>
      <c r="G1" s="4"/>
    </row>
    <row r="2" spans="1:255" ht="15" customHeight="1" x14ac:dyDescent="0.25">
      <c r="B2" s="4"/>
      <c r="C2" s="4"/>
      <c r="D2" s="4"/>
      <c r="E2" s="4"/>
      <c r="F2" s="4"/>
      <c r="G2" s="4"/>
    </row>
    <row r="3" spans="1:255" ht="15" customHeight="1" x14ac:dyDescent="0.25">
      <c r="B3" s="4"/>
      <c r="C3" s="4"/>
      <c r="D3" s="4"/>
      <c r="E3" s="4"/>
      <c r="F3" s="4"/>
      <c r="G3" s="4"/>
    </row>
    <row r="4" spans="1:255" ht="15" customHeight="1" x14ac:dyDescent="0.25">
      <c r="B4" s="4"/>
      <c r="C4" s="4"/>
      <c r="D4" s="4"/>
      <c r="E4" s="4"/>
      <c r="F4" s="4"/>
      <c r="G4" s="4"/>
    </row>
    <row r="5" spans="1:255" ht="15" customHeight="1" x14ac:dyDescent="0.25">
      <c r="B5" s="4"/>
      <c r="C5" s="4"/>
      <c r="D5" s="4"/>
      <c r="E5" s="4"/>
      <c r="F5" s="4"/>
      <c r="G5" s="4"/>
    </row>
    <row r="6" spans="1:255" ht="15" customHeight="1" x14ac:dyDescent="0.25">
      <c r="B6" s="4"/>
      <c r="C6" s="4"/>
      <c r="D6" s="4"/>
      <c r="E6" s="4"/>
      <c r="F6" s="4"/>
      <c r="G6" s="4"/>
    </row>
    <row r="7" spans="1:255" ht="15" customHeight="1" x14ac:dyDescent="0.25">
      <c r="B7" s="4"/>
      <c r="C7" s="4"/>
      <c r="D7" s="4"/>
      <c r="E7" s="4"/>
      <c r="F7" s="4"/>
      <c r="G7" s="4"/>
    </row>
    <row r="8" spans="1:255" ht="15" customHeight="1" x14ac:dyDescent="0.25">
      <c r="B8" s="5"/>
      <c r="C8" s="6"/>
      <c r="D8" s="4"/>
      <c r="E8" s="6"/>
      <c r="F8" s="6"/>
      <c r="G8" s="6"/>
    </row>
    <row r="9" spans="1:255" s="30" customFormat="1" ht="27.75" customHeight="1" x14ac:dyDescent="0.25">
      <c r="A9" s="24"/>
      <c r="B9" s="7" t="s">
        <v>0</v>
      </c>
      <c r="C9" s="25" t="s">
        <v>69</v>
      </c>
      <c r="D9" s="26"/>
      <c r="E9" s="27" t="s">
        <v>74</v>
      </c>
      <c r="F9" s="28"/>
      <c r="G9" s="25">
        <v>30000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s="30" customFormat="1" ht="25.5" customHeight="1" x14ac:dyDescent="0.25">
      <c r="A10" s="24"/>
      <c r="B10" s="1" t="s">
        <v>1</v>
      </c>
      <c r="C10" s="25" t="s">
        <v>78</v>
      </c>
      <c r="D10" s="26"/>
      <c r="E10" s="31" t="s">
        <v>2</v>
      </c>
      <c r="F10" s="32"/>
      <c r="G10" s="25" t="s">
        <v>103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1:255" s="30" customFormat="1" ht="18" customHeight="1" x14ac:dyDescent="0.25">
      <c r="A11" s="24"/>
      <c r="B11" s="1" t="s">
        <v>3</v>
      </c>
      <c r="C11" s="25" t="s">
        <v>4</v>
      </c>
      <c r="D11" s="26"/>
      <c r="E11" s="31" t="s">
        <v>71</v>
      </c>
      <c r="F11" s="32"/>
      <c r="G11" s="25">
        <v>150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1:255" s="30" customFormat="1" ht="11.25" customHeight="1" x14ac:dyDescent="0.25">
      <c r="A12" s="24"/>
      <c r="B12" s="1" t="s">
        <v>5</v>
      </c>
      <c r="C12" s="25" t="s">
        <v>6</v>
      </c>
      <c r="D12" s="26"/>
      <c r="E12" s="33" t="s">
        <v>7</v>
      </c>
      <c r="F12" s="34"/>
      <c r="G12" s="25">
        <f>+G9*G11</f>
        <v>4500000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30" customFormat="1" ht="15" customHeight="1" x14ac:dyDescent="0.25">
      <c r="A13" s="24"/>
      <c r="B13" s="1" t="s">
        <v>8</v>
      </c>
      <c r="C13" s="25" t="s">
        <v>70</v>
      </c>
      <c r="D13" s="26"/>
      <c r="E13" s="31" t="s">
        <v>9</v>
      </c>
      <c r="F13" s="32"/>
      <c r="G13" s="25" t="s">
        <v>80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1:255" s="30" customFormat="1" ht="15" x14ac:dyDescent="0.25">
      <c r="A14" s="24"/>
      <c r="B14" s="1" t="s">
        <v>10</v>
      </c>
      <c r="C14" s="35" t="s">
        <v>105</v>
      </c>
      <c r="D14" s="26"/>
      <c r="E14" s="31" t="s">
        <v>11</v>
      </c>
      <c r="F14" s="32"/>
      <c r="G14" s="35" t="s">
        <v>104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1:255" s="30" customFormat="1" ht="25.5" customHeight="1" x14ac:dyDescent="0.25">
      <c r="A15" s="24"/>
      <c r="B15" s="1" t="s">
        <v>12</v>
      </c>
      <c r="C15" s="35" t="s">
        <v>96</v>
      </c>
      <c r="D15" s="26"/>
      <c r="E15" s="36" t="s">
        <v>13</v>
      </c>
      <c r="F15" s="37"/>
      <c r="G15" s="35" t="s">
        <v>95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1:255" customFormat="1" ht="12" customHeight="1" x14ac:dyDescent="0.25">
      <c r="A16" s="38"/>
      <c r="B16" s="39"/>
      <c r="C16" s="40"/>
      <c r="D16" s="41"/>
      <c r="E16" s="42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</row>
    <row r="17" spans="1:255" customFormat="1" ht="12" customHeight="1" x14ac:dyDescent="0.25">
      <c r="A17" s="45"/>
      <c r="B17" s="46" t="s">
        <v>14</v>
      </c>
      <c r="C17" s="47"/>
      <c r="D17" s="47"/>
      <c r="E17" s="47"/>
      <c r="F17" s="47"/>
      <c r="G17" s="47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</row>
    <row r="18" spans="1:255" customFormat="1" ht="12" customHeight="1" x14ac:dyDescent="0.25">
      <c r="A18" s="38"/>
      <c r="B18" s="48"/>
      <c r="C18" s="49"/>
      <c r="D18" s="49"/>
      <c r="E18" s="49"/>
      <c r="F18" s="50"/>
      <c r="G18" s="51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</row>
    <row r="19" spans="1:255" customFormat="1" ht="12" customHeight="1" x14ac:dyDescent="0.25">
      <c r="A19" s="52"/>
      <c r="B19" s="53" t="s">
        <v>15</v>
      </c>
      <c r="C19" s="54"/>
      <c r="D19" s="55"/>
      <c r="E19" s="55"/>
      <c r="F19" s="56"/>
      <c r="G19" s="57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customFormat="1" ht="24" customHeight="1" x14ac:dyDescent="0.25">
      <c r="A20" s="52"/>
      <c r="B20" s="58" t="s">
        <v>16</v>
      </c>
      <c r="C20" s="59" t="s">
        <v>17</v>
      </c>
      <c r="D20" s="59" t="s">
        <v>18</v>
      </c>
      <c r="E20" s="58" t="s">
        <v>19</v>
      </c>
      <c r="F20" s="59" t="s">
        <v>20</v>
      </c>
      <c r="G20" s="58" t="s">
        <v>21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s="66" customFormat="1" ht="12" customHeight="1" x14ac:dyDescent="0.25">
      <c r="A21" s="60"/>
      <c r="B21" s="61" t="s">
        <v>22</v>
      </c>
      <c r="C21" s="62" t="s">
        <v>23</v>
      </c>
      <c r="D21" s="62">
        <v>1</v>
      </c>
      <c r="E21" s="62" t="s">
        <v>91</v>
      </c>
      <c r="F21" s="63">
        <v>25000</v>
      </c>
      <c r="G21" s="64">
        <f>(D21*F21)</f>
        <v>25000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pans="1:255" s="66" customFormat="1" ht="12" customHeight="1" x14ac:dyDescent="0.25">
      <c r="A22" s="60"/>
      <c r="B22" s="61" t="s">
        <v>86</v>
      </c>
      <c r="C22" s="62" t="s">
        <v>23</v>
      </c>
      <c r="D22" s="62">
        <v>4</v>
      </c>
      <c r="E22" s="62" t="s">
        <v>72</v>
      </c>
      <c r="F22" s="63">
        <v>25000</v>
      </c>
      <c r="G22" s="64">
        <f>(D22*F22)</f>
        <v>100000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</row>
    <row r="23" spans="1:255" s="66" customFormat="1" ht="12" customHeight="1" x14ac:dyDescent="0.25">
      <c r="A23" s="60"/>
      <c r="B23" s="61" t="s">
        <v>87</v>
      </c>
      <c r="C23" s="62" t="s">
        <v>23</v>
      </c>
      <c r="D23" s="62">
        <v>3</v>
      </c>
      <c r="E23" s="62" t="s">
        <v>123</v>
      </c>
      <c r="F23" s="63">
        <v>25000</v>
      </c>
      <c r="G23" s="64">
        <f t="shared" ref="G23" si="0">(D23*F23)</f>
        <v>75000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</row>
    <row r="24" spans="1:255" s="66" customFormat="1" ht="12" customHeight="1" x14ac:dyDescent="0.25">
      <c r="A24" s="60"/>
      <c r="B24" s="61" t="s">
        <v>82</v>
      </c>
      <c r="C24" s="62" t="s">
        <v>23</v>
      </c>
      <c r="D24" s="62">
        <v>10</v>
      </c>
      <c r="E24" s="62" t="s">
        <v>122</v>
      </c>
      <c r="F24" s="63">
        <v>25000</v>
      </c>
      <c r="G24" s="64">
        <f t="shared" ref="G24:G25" si="1">(D24*F24)</f>
        <v>250000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  <row r="25" spans="1:255" s="66" customFormat="1" ht="12" customHeight="1" x14ac:dyDescent="0.25">
      <c r="A25" s="60"/>
      <c r="B25" s="61" t="s">
        <v>79</v>
      </c>
      <c r="C25" s="62" t="s">
        <v>23</v>
      </c>
      <c r="D25" s="62">
        <v>28</v>
      </c>
      <c r="E25" s="62" t="s">
        <v>96</v>
      </c>
      <c r="F25" s="63">
        <v>25000</v>
      </c>
      <c r="G25" s="64">
        <f t="shared" si="1"/>
        <v>700000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</row>
    <row r="26" spans="1:255" s="66" customFormat="1" ht="12" customHeight="1" x14ac:dyDescent="0.25">
      <c r="A26" s="60"/>
      <c r="B26" s="61" t="s">
        <v>115</v>
      </c>
      <c r="C26" s="62" t="s">
        <v>23</v>
      </c>
      <c r="D26" s="62">
        <v>3</v>
      </c>
      <c r="E26" s="62" t="s">
        <v>90</v>
      </c>
      <c r="F26" s="63">
        <v>25000</v>
      </c>
      <c r="G26" s="64">
        <f>(D26*F26)</f>
        <v>75000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</row>
    <row r="27" spans="1:255" customFormat="1" ht="11.25" customHeight="1" x14ac:dyDescent="0.25">
      <c r="A27" s="44"/>
      <c r="B27" s="67" t="s">
        <v>24</v>
      </c>
      <c r="C27" s="68"/>
      <c r="D27" s="68"/>
      <c r="E27" s="68"/>
      <c r="F27" s="69"/>
      <c r="G27" s="70">
        <f>SUM(G21:G26)</f>
        <v>1225000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55" customFormat="1" ht="15.75" customHeight="1" x14ac:dyDescent="0.25">
      <c r="A28" s="52"/>
      <c r="B28" s="71"/>
      <c r="C28" s="72"/>
      <c r="D28" s="72"/>
      <c r="E28" s="72"/>
      <c r="F28" s="73"/>
      <c r="G28" s="73"/>
      <c r="H28" s="44"/>
      <c r="I28" s="44"/>
      <c r="J28" s="44"/>
      <c r="K28" s="7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</row>
    <row r="29" spans="1:255" customFormat="1" ht="12" customHeight="1" x14ac:dyDescent="0.25">
      <c r="A29" s="52"/>
      <c r="B29" s="53" t="s">
        <v>25</v>
      </c>
      <c r="C29" s="54"/>
      <c r="D29" s="55"/>
      <c r="E29" s="55"/>
      <c r="F29" s="56"/>
      <c r="G29" s="5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</row>
    <row r="30" spans="1:255" customFormat="1" ht="24" customHeight="1" x14ac:dyDescent="0.25">
      <c r="A30" s="52"/>
      <c r="B30" s="58" t="s">
        <v>16</v>
      </c>
      <c r="C30" s="59" t="s">
        <v>17</v>
      </c>
      <c r="D30" s="59" t="s">
        <v>18</v>
      </c>
      <c r="E30" s="58" t="s">
        <v>19</v>
      </c>
      <c r="F30" s="59" t="s">
        <v>20</v>
      </c>
      <c r="G30" s="58" t="s">
        <v>21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</row>
    <row r="31" spans="1:255" s="66" customFormat="1" ht="12" customHeight="1" x14ac:dyDescent="0.25">
      <c r="A31" s="60"/>
      <c r="B31" s="61" t="s">
        <v>83</v>
      </c>
      <c r="C31" s="62" t="s">
        <v>67</v>
      </c>
      <c r="D31" s="62">
        <v>1</v>
      </c>
      <c r="E31" s="62" t="s">
        <v>72</v>
      </c>
      <c r="F31" s="63">
        <v>45000</v>
      </c>
      <c r="G31" s="64">
        <f>(D31*F31)</f>
        <v>45000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</row>
    <row r="32" spans="1:255" s="66" customFormat="1" ht="12" customHeight="1" x14ac:dyDescent="0.25">
      <c r="A32" s="60"/>
      <c r="B32" s="61" t="s">
        <v>84</v>
      </c>
      <c r="C32" s="62" t="s">
        <v>67</v>
      </c>
      <c r="D32" s="62">
        <v>2</v>
      </c>
      <c r="E32" s="62" t="s">
        <v>90</v>
      </c>
      <c r="F32" s="63">
        <v>45000</v>
      </c>
      <c r="G32" s="64">
        <f>(D32*F32)</f>
        <v>90000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</row>
    <row r="33" spans="1:255" s="66" customFormat="1" ht="12" customHeight="1" x14ac:dyDescent="0.25">
      <c r="A33" s="60"/>
      <c r="B33" s="61" t="s">
        <v>85</v>
      </c>
      <c r="C33" s="62" t="s">
        <v>67</v>
      </c>
      <c r="D33" s="62">
        <v>2</v>
      </c>
      <c r="E33" s="62" t="s">
        <v>72</v>
      </c>
      <c r="F33" s="63">
        <v>45000</v>
      </c>
      <c r="G33" s="64">
        <f>(D33*F33)</f>
        <v>90000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</row>
    <row r="34" spans="1:255" customFormat="1" ht="11.25" customHeight="1" x14ac:dyDescent="0.25">
      <c r="A34" s="44"/>
      <c r="B34" s="67" t="s">
        <v>26</v>
      </c>
      <c r="C34" s="68"/>
      <c r="D34" s="68"/>
      <c r="E34" s="68"/>
      <c r="F34" s="69"/>
      <c r="G34" s="70">
        <f>SUM(G31:G33)</f>
        <v>225000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255" customFormat="1" ht="15.75" customHeight="1" x14ac:dyDescent="0.25">
      <c r="A35" s="52"/>
      <c r="B35" s="71"/>
      <c r="C35" s="72"/>
      <c r="D35" s="72"/>
      <c r="E35" s="72"/>
      <c r="F35" s="73"/>
      <c r="G35" s="73"/>
      <c r="H35" s="44"/>
      <c r="I35" s="44"/>
      <c r="J35" s="44"/>
      <c r="K35" s="7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</row>
    <row r="36" spans="1:255" customFormat="1" ht="12" customHeight="1" x14ac:dyDescent="0.25">
      <c r="A36" s="52"/>
      <c r="B36" s="53" t="s">
        <v>27</v>
      </c>
      <c r="C36" s="54"/>
      <c r="D36" s="55"/>
      <c r="E36" s="55"/>
      <c r="F36" s="56"/>
      <c r="G36" s="57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</row>
    <row r="37" spans="1:255" customFormat="1" ht="24" customHeight="1" x14ac:dyDescent="0.25">
      <c r="A37" s="52"/>
      <c r="B37" s="58" t="s">
        <v>16</v>
      </c>
      <c r="C37" s="59" t="s">
        <v>17</v>
      </c>
      <c r="D37" s="59" t="s">
        <v>18</v>
      </c>
      <c r="E37" s="58" t="s">
        <v>19</v>
      </c>
      <c r="F37" s="59" t="s">
        <v>20</v>
      </c>
      <c r="G37" s="58" t="s">
        <v>21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</row>
    <row r="38" spans="1:255" s="66" customFormat="1" ht="12" customHeight="1" x14ac:dyDescent="0.25">
      <c r="A38" s="60"/>
      <c r="B38" s="61" t="s">
        <v>81</v>
      </c>
      <c r="C38" s="62" t="s">
        <v>28</v>
      </c>
      <c r="D38" s="62">
        <v>2</v>
      </c>
      <c r="E38" s="62" t="s">
        <v>124</v>
      </c>
      <c r="F38" s="63">
        <v>36750</v>
      </c>
      <c r="G38" s="64">
        <f t="shared" ref="G38:G45" si="2">(D38*F38)</f>
        <v>73500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</row>
    <row r="39" spans="1:255" s="66" customFormat="1" ht="12" customHeight="1" x14ac:dyDescent="0.25">
      <c r="A39" s="60"/>
      <c r="B39" s="61" t="s">
        <v>29</v>
      </c>
      <c r="C39" s="62" t="s">
        <v>28</v>
      </c>
      <c r="D39" s="62">
        <v>1</v>
      </c>
      <c r="E39" s="62" t="s">
        <v>92</v>
      </c>
      <c r="F39" s="63">
        <v>94500</v>
      </c>
      <c r="G39" s="64">
        <f t="shared" si="2"/>
        <v>94500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</row>
    <row r="40" spans="1:255" s="66" customFormat="1" ht="12" customHeight="1" x14ac:dyDescent="0.25">
      <c r="A40" s="60"/>
      <c r="B40" s="61" t="s">
        <v>30</v>
      </c>
      <c r="C40" s="62" t="s">
        <v>28</v>
      </c>
      <c r="D40" s="62">
        <v>1</v>
      </c>
      <c r="E40" s="62" t="s">
        <v>92</v>
      </c>
      <c r="F40" s="63">
        <v>36750</v>
      </c>
      <c r="G40" s="64">
        <f t="shared" si="2"/>
        <v>36750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</row>
    <row r="41" spans="1:255" s="66" customFormat="1" ht="12" customHeight="1" x14ac:dyDescent="0.25">
      <c r="A41" s="60"/>
      <c r="B41" s="61" t="s">
        <v>116</v>
      </c>
      <c r="C41" s="62" t="s">
        <v>28</v>
      </c>
      <c r="D41" s="62">
        <v>1</v>
      </c>
      <c r="E41" s="62" t="s">
        <v>89</v>
      </c>
      <c r="F41" s="63">
        <v>26250</v>
      </c>
      <c r="G41" s="64">
        <f t="shared" si="2"/>
        <v>26250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</row>
    <row r="42" spans="1:255" s="66" customFormat="1" ht="12" customHeight="1" x14ac:dyDescent="0.25">
      <c r="A42" s="60"/>
      <c r="B42" s="61" t="s">
        <v>31</v>
      </c>
      <c r="C42" s="62" t="s">
        <v>28</v>
      </c>
      <c r="D42" s="62">
        <v>1</v>
      </c>
      <c r="E42" s="62" t="s">
        <v>94</v>
      </c>
      <c r="F42" s="63">
        <v>26250</v>
      </c>
      <c r="G42" s="64">
        <f t="shared" si="2"/>
        <v>26250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</row>
    <row r="43" spans="1:255" s="66" customFormat="1" ht="12" customHeight="1" x14ac:dyDescent="0.25">
      <c r="A43" s="60"/>
      <c r="B43" s="61" t="s">
        <v>93</v>
      </c>
      <c r="C43" s="62" t="s">
        <v>28</v>
      </c>
      <c r="D43" s="62">
        <v>1</v>
      </c>
      <c r="E43" s="62" t="s">
        <v>89</v>
      </c>
      <c r="F43" s="63">
        <v>36750</v>
      </c>
      <c r="G43" s="64">
        <f t="shared" si="2"/>
        <v>36750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</row>
    <row r="44" spans="1:255" s="66" customFormat="1" ht="12" customHeight="1" x14ac:dyDescent="0.25">
      <c r="A44" s="60"/>
      <c r="B44" s="61" t="s">
        <v>33</v>
      </c>
      <c r="C44" s="62" t="s">
        <v>28</v>
      </c>
      <c r="D44" s="62">
        <v>1</v>
      </c>
      <c r="E44" s="62" t="s">
        <v>89</v>
      </c>
      <c r="F44" s="63">
        <v>31500</v>
      </c>
      <c r="G44" s="64">
        <f t="shared" si="2"/>
        <v>31500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</row>
    <row r="45" spans="1:255" s="66" customFormat="1" ht="12" customHeight="1" x14ac:dyDescent="0.25">
      <c r="A45" s="60"/>
      <c r="B45" s="61" t="s">
        <v>34</v>
      </c>
      <c r="C45" s="62" t="s">
        <v>28</v>
      </c>
      <c r="D45" s="62">
        <v>1</v>
      </c>
      <c r="E45" s="62" t="s">
        <v>90</v>
      </c>
      <c r="F45" s="63">
        <v>36750</v>
      </c>
      <c r="G45" s="64">
        <f t="shared" si="2"/>
        <v>36750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</row>
    <row r="46" spans="1:255" customFormat="1" ht="11.25" customHeight="1" x14ac:dyDescent="0.25">
      <c r="A46" s="44"/>
      <c r="B46" s="67" t="s">
        <v>35</v>
      </c>
      <c r="C46" s="68"/>
      <c r="D46" s="68"/>
      <c r="E46" s="68"/>
      <c r="F46" s="69"/>
      <c r="G46" s="70">
        <f>SUM(G38:G45)</f>
        <v>362250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:255" customFormat="1" ht="15.75" customHeight="1" x14ac:dyDescent="0.25">
      <c r="A47" s="52"/>
      <c r="B47" s="71"/>
      <c r="C47" s="72"/>
      <c r="D47" s="72"/>
      <c r="E47" s="72"/>
      <c r="F47" s="73"/>
      <c r="G47" s="73"/>
      <c r="H47" s="44"/>
      <c r="I47" s="44"/>
      <c r="J47" s="44"/>
      <c r="K47" s="7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:255" customFormat="1" ht="12" customHeight="1" x14ac:dyDescent="0.25">
      <c r="A48" s="52"/>
      <c r="B48" s="53" t="s">
        <v>36</v>
      </c>
      <c r="C48" s="54"/>
      <c r="D48" s="55"/>
      <c r="E48" s="55"/>
      <c r="F48" s="56"/>
      <c r="G48" s="57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:255" customFormat="1" ht="24" customHeight="1" x14ac:dyDescent="0.25">
      <c r="A49" s="52"/>
      <c r="B49" s="58" t="s">
        <v>37</v>
      </c>
      <c r="C49" s="59" t="s">
        <v>38</v>
      </c>
      <c r="D49" s="59" t="s">
        <v>39</v>
      </c>
      <c r="E49" s="58" t="s">
        <v>19</v>
      </c>
      <c r="F49" s="59" t="s">
        <v>20</v>
      </c>
      <c r="G49" s="58" t="s">
        <v>21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:255" s="66" customFormat="1" ht="12" customHeight="1" x14ac:dyDescent="0.25">
      <c r="A50" s="60"/>
      <c r="B50" s="92" t="s">
        <v>40</v>
      </c>
      <c r="C50" s="62"/>
      <c r="D50" s="62"/>
      <c r="E50" s="62"/>
      <c r="F50" s="63"/>
      <c r="G50" s="64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</row>
    <row r="51" spans="1:255" s="66" customFormat="1" ht="12" customHeight="1" x14ac:dyDescent="0.25">
      <c r="A51" s="60"/>
      <c r="B51" s="61" t="s">
        <v>106</v>
      </c>
      <c r="C51" s="62" t="s">
        <v>41</v>
      </c>
      <c r="D51" s="62">
        <v>1.5</v>
      </c>
      <c r="E51" s="62" t="s">
        <v>91</v>
      </c>
      <c r="F51" s="63">
        <v>350000</v>
      </c>
      <c r="G51" s="64">
        <f>(D51*F51)</f>
        <v>525000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</row>
    <row r="52" spans="1:255" s="66" customFormat="1" ht="12" customHeight="1" x14ac:dyDescent="0.25">
      <c r="A52" s="60"/>
      <c r="B52" s="92" t="s">
        <v>42</v>
      </c>
      <c r="C52" s="62"/>
      <c r="D52" s="62"/>
      <c r="E52" s="62"/>
      <c r="F52" s="63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</row>
    <row r="53" spans="1:255" s="66" customFormat="1" ht="12" customHeight="1" x14ac:dyDescent="0.25">
      <c r="A53" s="60"/>
      <c r="B53" s="61" t="s">
        <v>43</v>
      </c>
      <c r="C53" s="62" t="s">
        <v>44</v>
      </c>
      <c r="D53" s="62">
        <v>500</v>
      </c>
      <c r="E53" s="62" t="s">
        <v>100</v>
      </c>
      <c r="F53" s="63">
        <v>1038</v>
      </c>
      <c r="G53" s="64">
        <f>(D53*F53)</f>
        <v>519000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</row>
    <row r="54" spans="1:255" s="66" customFormat="1" ht="12" customHeight="1" x14ac:dyDescent="0.25">
      <c r="A54" s="60"/>
      <c r="B54" s="61" t="s">
        <v>107</v>
      </c>
      <c r="C54" s="62" t="s">
        <v>45</v>
      </c>
      <c r="D54" s="62">
        <v>500</v>
      </c>
      <c r="E54" s="62" t="s">
        <v>91</v>
      </c>
      <c r="F54" s="63">
        <v>1031</v>
      </c>
      <c r="G54" s="64">
        <f>(D54*F54)</f>
        <v>515500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</row>
    <row r="55" spans="1:255" s="66" customFormat="1" ht="12" customHeight="1" x14ac:dyDescent="0.25">
      <c r="A55" s="60"/>
      <c r="B55" s="61" t="s">
        <v>112</v>
      </c>
      <c r="C55" s="62" t="s">
        <v>113</v>
      </c>
      <c r="D55" s="62">
        <v>2</v>
      </c>
      <c r="E55" s="62" t="s">
        <v>90</v>
      </c>
      <c r="F55" s="63">
        <v>11710</v>
      </c>
      <c r="G55" s="64">
        <f>(D55*F55)</f>
        <v>23420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</row>
    <row r="56" spans="1:255" s="66" customFormat="1" ht="12" customHeight="1" x14ac:dyDescent="0.25">
      <c r="A56" s="60"/>
      <c r="B56" s="92" t="s">
        <v>46</v>
      </c>
      <c r="C56" s="62"/>
      <c r="D56" s="62"/>
      <c r="E56" s="62"/>
      <c r="F56" s="63"/>
      <c r="G56" s="64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</row>
    <row r="57" spans="1:255" s="66" customFormat="1" ht="12" customHeight="1" x14ac:dyDescent="0.25">
      <c r="A57" s="60"/>
      <c r="B57" s="61" t="s">
        <v>108</v>
      </c>
      <c r="C57" s="62" t="s">
        <v>113</v>
      </c>
      <c r="D57" s="62">
        <v>4</v>
      </c>
      <c r="E57" s="62" t="s">
        <v>91</v>
      </c>
      <c r="F57" s="63">
        <v>12650</v>
      </c>
      <c r="G57" s="64">
        <f>(D57*F57)</f>
        <v>50600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</row>
    <row r="58" spans="1:255" s="66" customFormat="1" ht="12" customHeight="1" x14ac:dyDescent="0.25">
      <c r="A58" s="60"/>
      <c r="B58" s="61" t="s">
        <v>73</v>
      </c>
      <c r="C58" s="62" t="s">
        <v>44</v>
      </c>
      <c r="D58" s="62">
        <v>0.25</v>
      </c>
      <c r="E58" s="62" t="s">
        <v>72</v>
      </c>
      <c r="F58" s="63">
        <v>43230</v>
      </c>
      <c r="G58" s="64">
        <f>(D58*F58)</f>
        <v>10807.5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</row>
    <row r="59" spans="1:255" s="66" customFormat="1" ht="12" customHeight="1" x14ac:dyDescent="0.25">
      <c r="A59" s="60"/>
      <c r="B59" s="92" t="s">
        <v>47</v>
      </c>
      <c r="C59" s="62"/>
      <c r="D59" s="62"/>
      <c r="E59" s="62"/>
      <c r="F59" s="63"/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</row>
    <row r="60" spans="1:255" s="66" customFormat="1" ht="12" customHeight="1" x14ac:dyDescent="0.25">
      <c r="A60" s="60"/>
      <c r="B60" s="61" t="s">
        <v>114</v>
      </c>
      <c r="C60" s="62" t="s">
        <v>44</v>
      </c>
      <c r="D60" s="62">
        <v>2</v>
      </c>
      <c r="E60" s="62" t="s">
        <v>32</v>
      </c>
      <c r="F60" s="63">
        <v>30180</v>
      </c>
      <c r="G60" s="64">
        <f>(D60*F60)</f>
        <v>60360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</row>
    <row r="61" spans="1:255" s="66" customFormat="1" ht="12" customHeight="1" x14ac:dyDescent="0.25">
      <c r="A61" s="60"/>
      <c r="B61" s="61" t="s">
        <v>109</v>
      </c>
      <c r="C61" s="62" t="s">
        <v>113</v>
      </c>
      <c r="D61" s="62">
        <v>0.5</v>
      </c>
      <c r="E61" s="62" t="s">
        <v>125</v>
      </c>
      <c r="F61" s="63">
        <v>87417</v>
      </c>
      <c r="G61" s="64">
        <f t="shared" ref="G61:G62" si="3">(D61*F61)</f>
        <v>43708.5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</row>
    <row r="62" spans="1:255" s="66" customFormat="1" ht="12" customHeight="1" x14ac:dyDescent="0.25">
      <c r="A62" s="60"/>
      <c r="B62" s="61" t="s">
        <v>110</v>
      </c>
      <c r="C62" s="62" t="s">
        <v>113</v>
      </c>
      <c r="D62" s="62">
        <v>1</v>
      </c>
      <c r="E62" s="62" t="s">
        <v>125</v>
      </c>
      <c r="F62" s="63">
        <v>24800</v>
      </c>
      <c r="G62" s="64">
        <f t="shared" si="3"/>
        <v>24800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</row>
    <row r="63" spans="1:255" s="66" customFormat="1" ht="12" customHeight="1" x14ac:dyDescent="0.25">
      <c r="A63" s="60"/>
      <c r="B63" s="61" t="s">
        <v>111</v>
      </c>
      <c r="C63" s="62" t="s">
        <v>113</v>
      </c>
      <c r="D63" s="62">
        <v>2</v>
      </c>
      <c r="E63" s="62" t="s">
        <v>32</v>
      </c>
      <c r="F63" s="63">
        <v>15456</v>
      </c>
      <c r="G63" s="64">
        <f t="shared" ref="G63" si="4">(D63*F63)</f>
        <v>30912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</row>
    <row r="64" spans="1:255" customFormat="1" ht="11.25" customHeight="1" x14ac:dyDescent="0.25">
      <c r="A64" s="44"/>
      <c r="B64" s="67" t="s">
        <v>48</v>
      </c>
      <c r="C64" s="68"/>
      <c r="D64" s="68"/>
      <c r="E64" s="68"/>
      <c r="F64" s="69"/>
      <c r="G64" s="70">
        <f>SUM(G50:G63)</f>
        <v>1804108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</row>
    <row r="65" spans="1:255" customFormat="1" ht="15.75" customHeight="1" x14ac:dyDescent="0.25">
      <c r="A65" s="52"/>
      <c r="B65" s="71"/>
      <c r="C65" s="72"/>
      <c r="D65" s="72"/>
      <c r="E65" s="72"/>
      <c r="F65" s="73"/>
      <c r="G65" s="73"/>
      <c r="H65" s="44"/>
      <c r="I65" s="44"/>
      <c r="J65" s="44"/>
      <c r="K65" s="7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</row>
    <row r="66" spans="1:255" customFormat="1" ht="12" customHeight="1" x14ac:dyDescent="0.25">
      <c r="A66" s="52"/>
      <c r="B66" s="53" t="s">
        <v>49</v>
      </c>
      <c r="C66" s="54"/>
      <c r="D66" s="55"/>
      <c r="E66" s="55"/>
      <c r="F66" s="56"/>
      <c r="G66" s="57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</row>
    <row r="67" spans="1:255" customFormat="1" ht="24" customHeight="1" x14ac:dyDescent="0.25">
      <c r="A67" s="52"/>
      <c r="B67" s="58" t="s">
        <v>50</v>
      </c>
      <c r="C67" s="59" t="s">
        <v>75</v>
      </c>
      <c r="D67" s="59" t="s">
        <v>77</v>
      </c>
      <c r="E67" s="58" t="s">
        <v>19</v>
      </c>
      <c r="F67" s="59" t="s">
        <v>20</v>
      </c>
      <c r="G67" s="58" t="s">
        <v>21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</row>
    <row r="68" spans="1:255" s="66" customFormat="1" ht="12" customHeight="1" x14ac:dyDescent="0.25">
      <c r="A68" s="60"/>
      <c r="B68" s="61" t="s">
        <v>68</v>
      </c>
      <c r="C68" s="62" t="s">
        <v>28</v>
      </c>
      <c r="D68" s="62">
        <v>2</v>
      </c>
      <c r="E68" s="62" t="s">
        <v>76</v>
      </c>
      <c r="F68" s="63">
        <v>200000</v>
      </c>
      <c r="G68" s="64">
        <f>(D68*F68)</f>
        <v>400000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  <c r="IQ68" s="65"/>
      <c r="IR68" s="65"/>
      <c r="IS68" s="65"/>
      <c r="IT68" s="65"/>
      <c r="IU68" s="65"/>
    </row>
    <row r="69" spans="1:255" customFormat="1" ht="11.25" customHeight="1" x14ac:dyDescent="0.25">
      <c r="A69" s="44"/>
      <c r="B69" s="67" t="s">
        <v>51</v>
      </c>
      <c r="C69" s="68"/>
      <c r="D69" s="68"/>
      <c r="E69" s="68"/>
      <c r="F69" s="69"/>
      <c r="G69" s="70">
        <f>SUM(G68)</f>
        <v>400000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</row>
    <row r="70" spans="1:255" customFormat="1" ht="11.25" customHeight="1" x14ac:dyDescent="0.25">
      <c r="A70" s="44"/>
      <c r="B70" s="75"/>
      <c r="C70" s="75"/>
      <c r="D70" s="75"/>
      <c r="E70" s="75"/>
      <c r="F70" s="76"/>
      <c r="G70" s="76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</row>
    <row r="71" spans="1:255" customFormat="1" ht="11.25" customHeight="1" x14ac:dyDescent="0.25">
      <c r="A71" s="44"/>
      <c r="B71" s="77" t="s">
        <v>52</v>
      </c>
      <c r="C71" s="78"/>
      <c r="D71" s="78"/>
      <c r="E71" s="78"/>
      <c r="F71" s="78"/>
      <c r="G71" s="79">
        <f>G27+G34+G46+G64+G69</f>
        <v>4016358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</row>
    <row r="72" spans="1:255" customFormat="1" ht="11.25" customHeight="1" x14ac:dyDescent="0.25">
      <c r="A72" s="44"/>
      <c r="B72" s="80" t="s">
        <v>53</v>
      </c>
      <c r="C72" s="81"/>
      <c r="D72" s="81"/>
      <c r="E72" s="81"/>
      <c r="F72" s="81"/>
      <c r="G72" s="82">
        <f>G71*0.05</f>
        <v>200817.90000000002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</row>
    <row r="73" spans="1:255" customFormat="1" ht="11.25" customHeight="1" x14ac:dyDescent="0.25">
      <c r="A73" s="44"/>
      <c r="B73" s="83" t="s">
        <v>54</v>
      </c>
      <c r="C73" s="84"/>
      <c r="D73" s="84"/>
      <c r="E73" s="84"/>
      <c r="F73" s="84"/>
      <c r="G73" s="85">
        <f>G72+G71</f>
        <v>4217175.9000000004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</row>
    <row r="74" spans="1:255" customFormat="1" ht="11.25" customHeight="1" x14ac:dyDescent="0.25">
      <c r="A74" s="44"/>
      <c r="B74" s="80" t="s">
        <v>55</v>
      </c>
      <c r="C74" s="81"/>
      <c r="D74" s="81"/>
      <c r="E74" s="81"/>
      <c r="F74" s="81"/>
      <c r="G74" s="82">
        <f>G12</f>
        <v>4500000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</row>
    <row r="75" spans="1:255" customFormat="1" ht="11.25" customHeight="1" x14ac:dyDescent="0.25">
      <c r="A75" s="44"/>
      <c r="B75" s="86" t="s">
        <v>56</v>
      </c>
      <c r="C75" s="87"/>
      <c r="D75" s="87"/>
      <c r="E75" s="87"/>
      <c r="F75" s="87"/>
      <c r="G75" s="88">
        <f>G74-G73</f>
        <v>282824.09999999963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</row>
    <row r="76" spans="1:255" customFormat="1" ht="11.25" customHeight="1" x14ac:dyDescent="0.25">
      <c r="A76" s="44"/>
      <c r="B76" s="89" t="s">
        <v>101</v>
      </c>
      <c r="C76" s="90"/>
      <c r="D76" s="90"/>
      <c r="E76" s="90"/>
      <c r="F76" s="90"/>
      <c r="G76" s="91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</row>
    <row r="77" spans="1:255" ht="12.75" customHeight="1" thickBot="1" x14ac:dyDescent="0.3">
      <c r="B77" s="8"/>
      <c r="C77" s="9"/>
      <c r="D77" s="9"/>
      <c r="E77" s="9"/>
      <c r="F77" s="9"/>
      <c r="G77" s="10"/>
    </row>
    <row r="78" spans="1:255" ht="12" customHeight="1" x14ac:dyDescent="0.25">
      <c r="B78" s="16" t="s">
        <v>102</v>
      </c>
      <c r="C78" s="17"/>
      <c r="D78" s="17"/>
      <c r="E78" s="17"/>
      <c r="F78" s="17"/>
      <c r="G78" s="18"/>
    </row>
    <row r="79" spans="1:255" ht="12" customHeight="1" x14ac:dyDescent="0.25">
      <c r="B79" s="19" t="s">
        <v>57</v>
      </c>
      <c r="C79" s="13"/>
      <c r="D79" s="13"/>
      <c r="E79" s="13"/>
      <c r="F79" s="13"/>
      <c r="G79" s="20"/>
    </row>
    <row r="80" spans="1:255" ht="12" customHeight="1" x14ac:dyDescent="0.25">
      <c r="B80" s="19" t="s">
        <v>118</v>
      </c>
      <c r="C80" s="13"/>
      <c r="D80" s="13"/>
      <c r="E80" s="13"/>
      <c r="F80" s="13"/>
      <c r="G80" s="20"/>
    </row>
    <row r="81" spans="2:255" ht="12" customHeight="1" x14ac:dyDescent="0.25">
      <c r="B81" s="19" t="s">
        <v>117</v>
      </c>
      <c r="C81" s="13"/>
      <c r="D81" s="13"/>
      <c r="E81" s="13"/>
      <c r="F81" s="13"/>
      <c r="G81" s="20"/>
    </row>
    <row r="82" spans="2:255" ht="12" customHeight="1" x14ac:dyDescent="0.25">
      <c r="B82" s="19" t="s">
        <v>119</v>
      </c>
      <c r="C82" s="13"/>
      <c r="D82" s="13"/>
      <c r="E82" s="13"/>
      <c r="F82" s="13"/>
      <c r="G82" s="20"/>
    </row>
    <row r="83" spans="2:255" ht="12" customHeight="1" x14ac:dyDescent="0.25">
      <c r="B83" s="19" t="s">
        <v>120</v>
      </c>
      <c r="C83" s="13"/>
      <c r="D83" s="13"/>
      <c r="E83" s="13"/>
      <c r="F83" s="13"/>
      <c r="G83" s="20"/>
    </row>
    <row r="84" spans="2:255" ht="12" customHeight="1" thickBot="1" x14ac:dyDescent="0.3">
      <c r="B84" s="21" t="s">
        <v>121</v>
      </c>
      <c r="C84" s="22"/>
      <c r="D84" s="22"/>
      <c r="E84" s="22"/>
      <c r="F84" s="22"/>
      <c r="G84" s="23"/>
    </row>
    <row r="85" spans="2:255" ht="12" customHeight="1" x14ac:dyDescent="0.25">
      <c r="B85" s="12"/>
      <c r="C85" s="13"/>
      <c r="D85" s="13"/>
      <c r="E85" s="13"/>
      <c r="F85" s="13"/>
      <c r="G85" s="10"/>
    </row>
    <row r="86" spans="2:255" ht="12.75" customHeight="1" x14ac:dyDescent="0.25">
      <c r="B86" s="11"/>
      <c r="C86" s="13"/>
      <c r="D86" s="13"/>
      <c r="E86" s="13"/>
      <c r="F86" s="13"/>
      <c r="G86" s="10"/>
    </row>
    <row r="87" spans="2:255" ht="12.75" customHeight="1" thickBot="1" x14ac:dyDescent="0.3">
      <c r="B87" s="8"/>
      <c r="C87" s="13"/>
      <c r="D87" s="13"/>
      <c r="E87" s="13"/>
      <c r="F87" s="13"/>
      <c r="G87" s="10"/>
    </row>
    <row r="88" spans="2:255" s="99" customFormat="1" ht="15" customHeight="1" thickBot="1" x14ac:dyDescent="0.2">
      <c r="B88" s="93" t="s">
        <v>58</v>
      </c>
      <c r="C88" s="94"/>
      <c r="D88" s="95"/>
      <c r="E88" s="96"/>
      <c r="F88" s="96"/>
      <c r="G88" s="97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X88" s="98"/>
      <c r="GY88" s="98"/>
      <c r="GZ88" s="98"/>
      <c r="HA88" s="98"/>
      <c r="HB88" s="98"/>
      <c r="HC88" s="98"/>
      <c r="HD88" s="98"/>
      <c r="HE88" s="98"/>
      <c r="HF88" s="98"/>
      <c r="HG88" s="98"/>
      <c r="HH88" s="98"/>
      <c r="HI88" s="98"/>
      <c r="HJ88" s="98"/>
      <c r="HK88" s="98"/>
      <c r="HL88" s="98"/>
      <c r="HM88" s="98"/>
      <c r="HN88" s="98"/>
      <c r="HO88" s="98"/>
      <c r="HP88" s="98"/>
      <c r="HQ88" s="98"/>
      <c r="HR88" s="98"/>
      <c r="HS88" s="98"/>
      <c r="HT88" s="98"/>
      <c r="HU88" s="98"/>
      <c r="HV88" s="98"/>
      <c r="HW88" s="98"/>
      <c r="HX88" s="98"/>
      <c r="HY88" s="98"/>
      <c r="HZ88" s="98"/>
      <c r="IA88" s="98"/>
      <c r="IB88" s="98"/>
      <c r="IC88" s="98"/>
      <c r="ID88" s="98"/>
      <c r="IE88" s="98"/>
      <c r="IF88" s="98"/>
      <c r="IG88" s="98"/>
      <c r="IH88" s="98"/>
      <c r="II88" s="98"/>
      <c r="IJ88" s="98"/>
      <c r="IK88" s="98"/>
      <c r="IL88" s="98"/>
      <c r="IM88" s="98"/>
      <c r="IN88" s="98"/>
      <c r="IO88" s="98"/>
      <c r="IP88" s="98"/>
      <c r="IQ88" s="98"/>
      <c r="IR88" s="98"/>
      <c r="IS88" s="98"/>
      <c r="IT88" s="98"/>
      <c r="IU88" s="98"/>
    </row>
    <row r="89" spans="2:255" s="99" customFormat="1" ht="12" customHeight="1" x14ac:dyDescent="0.15">
      <c r="B89" s="100" t="s">
        <v>50</v>
      </c>
      <c r="C89" s="101" t="s">
        <v>59</v>
      </c>
      <c r="D89" s="102" t="s">
        <v>60</v>
      </c>
      <c r="E89" s="96"/>
      <c r="F89" s="96"/>
      <c r="G89" s="97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  <c r="HD89" s="98"/>
      <c r="HE89" s="98"/>
      <c r="HF89" s="98"/>
      <c r="HG89" s="98"/>
      <c r="HH89" s="98"/>
      <c r="HI89" s="98"/>
      <c r="HJ89" s="98"/>
      <c r="HK89" s="98"/>
      <c r="HL89" s="98"/>
      <c r="HM89" s="98"/>
      <c r="HN89" s="98"/>
      <c r="HO89" s="98"/>
      <c r="HP89" s="98"/>
      <c r="HQ89" s="98"/>
      <c r="HR89" s="98"/>
      <c r="HS89" s="98"/>
      <c r="HT89" s="98"/>
      <c r="HU89" s="98"/>
      <c r="HV89" s="98"/>
      <c r="HW89" s="98"/>
      <c r="HX89" s="98"/>
      <c r="HY89" s="98"/>
      <c r="HZ89" s="98"/>
      <c r="IA89" s="98"/>
      <c r="IB89" s="98"/>
      <c r="IC89" s="98"/>
      <c r="ID89" s="98"/>
      <c r="IE89" s="98"/>
      <c r="IF89" s="98"/>
      <c r="IG89" s="98"/>
      <c r="IH89" s="98"/>
      <c r="II89" s="98"/>
      <c r="IJ89" s="98"/>
      <c r="IK89" s="98"/>
      <c r="IL89" s="98"/>
      <c r="IM89" s="98"/>
      <c r="IN89" s="98"/>
      <c r="IO89" s="98"/>
      <c r="IP89" s="98"/>
      <c r="IQ89" s="98"/>
      <c r="IR89" s="98"/>
      <c r="IS89" s="98"/>
      <c r="IT89" s="98"/>
      <c r="IU89" s="98"/>
    </row>
    <row r="90" spans="2:255" s="99" customFormat="1" ht="12" customHeight="1" x14ac:dyDescent="0.15">
      <c r="B90" s="103" t="s">
        <v>61</v>
      </c>
      <c r="C90" s="104">
        <f>G27</f>
        <v>1225000</v>
      </c>
      <c r="D90" s="105">
        <f>(C90/C96)</f>
        <v>0.29047875380298932</v>
      </c>
      <c r="E90" s="96"/>
      <c r="F90" s="96"/>
      <c r="G90" s="97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X90" s="98"/>
      <c r="GY90" s="98"/>
      <c r="GZ90" s="98"/>
      <c r="HA90" s="98"/>
      <c r="HB90" s="98"/>
      <c r="HC90" s="98"/>
      <c r="HD90" s="98"/>
      <c r="HE90" s="98"/>
      <c r="HF90" s="98"/>
      <c r="HG90" s="98"/>
      <c r="HH90" s="98"/>
      <c r="HI90" s="98"/>
      <c r="HJ90" s="98"/>
      <c r="HK90" s="98"/>
      <c r="HL90" s="98"/>
      <c r="HM90" s="98"/>
      <c r="HN90" s="98"/>
      <c r="HO90" s="98"/>
      <c r="HP90" s="98"/>
      <c r="HQ90" s="98"/>
      <c r="HR90" s="98"/>
      <c r="HS90" s="98"/>
      <c r="HT90" s="98"/>
      <c r="HU90" s="98"/>
      <c r="HV90" s="98"/>
      <c r="HW90" s="98"/>
      <c r="HX90" s="98"/>
      <c r="HY90" s="98"/>
      <c r="HZ90" s="98"/>
      <c r="IA90" s="98"/>
      <c r="IB90" s="98"/>
      <c r="IC90" s="98"/>
      <c r="ID90" s="98"/>
      <c r="IE90" s="98"/>
      <c r="IF90" s="98"/>
      <c r="IG90" s="98"/>
      <c r="IH90" s="98"/>
      <c r="II90" s="98"/>
      <c r="IJ90" s="98"/>
      <c r="IK90" s="98"/>
      <c r="IL90" s="98"/>
      <c r="IM90" s="98"/>
      <c r="IN90" s="98"/>
      <c r="IO90" s="98"/>
      <c r="IP90" s="98"/>
      <c r="IQ90" s="98"/>
      <c r="IR90" s="98"/>
      <c r="IS90" s="98"/>
      <c r="IT90" s="98"/>
      <c r="IU90" s="98"/>
    </row>
    <row r="91" spans="2:255" s="99" customFormat="1" ht="12" customHeight="1" x14ac:dyDescent="0.15">
      <c r="B91" s="103" t="s">
        <v>62</v>
      </c>
      <c r="C91" s="106">
        <f>G34</f>
        <v>225000</v>
      </c>
      <c r="D91" s="105">
        <f>+C91/C96</f>
        <v>5.3353240494426607E-2</v>
      </c>
      <c r="E91" s="96"/>
      <c r="F91" s="96"/>
      <c r="G91" s="97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  <c r="HD91" s="98"/>
      <c r="HE91" s="98"/>
      <c r="HF91" s="98"/>
      <c r="HG91" s="98"/>
      <c r="HH91" s="98"/>
      <c r="HI91" s="98"/>
      <c r="HJ91" s="98"/>
      <c r="HK91" s="98"/>
      <c r="HL91" s="98"/>
      <c r="HM91" s="98"/>
      <c r="HN91" s="98"/>
      <c r="HO91" s="98"/>
      <c r="HP91" s="98"/>
      <c r="HQ91" s="98"/>
      <c r="HR91" s="98"/>
      <c r="HS91" s="98"/>
      <c r="HT91" s="98"/>
      <c r="HU91" s="98"/>
      <c r="HV91" s="98"/>
      <c r="HW91" s="98"/>
      <c r="HX91" s="98"/>
      <c r="HY91" s="98"/>
      <c r="HZ91" s="98"/>
      <c r="IA91" s="98"/>
      <c r="IB91" s="98"/>
      <c r="IC91" s="98"/>
      <c r="ID91" s="98"/>
      <c r="IE91" s="98"/>
      <c r="IF91" s="98"/>
      <c r="IG91" s="98"/>
      <c r="IH91" s="98"/>
      <c r="II91" s="98"/>
      <c r="IJ91" s="98"/>
      <c r="IK91" s="98"/>
      <c r="IL91" s="98"/>
      <c r="IM91" s="98"/>
      <c r="IN91" s="98"/>
      <c r="IO91" s="98"/>
      <c r="IP91" s="98"/>
      <c r="IQ91" s="98"/>
      <c r="IR91" s="98"/>
      <c r="IS91" s="98"/>
      <c r="IT91" s="98"/>
      <c r="IU91" s="98"/>
    </row>
    <row r="92" spans="2:255" s="99" customFormat="1" ht="12" customHeight="1" x14ac:dyDescent="0.15">
      <c r="B92" s="103" t="s">
        <v>63</v>
      </c>
      <c r="C92" s="104">
        <f>G46</f>
        <v>362250</v>
      </c>
      <c r="D92" s="105">
        <f>(C92/C96)</f>
        <v>8.5898717196026847E-2</v>
      </c>
      <c r="E92" s="96"/>
      <c r="F92" s="96"/>
      <c r="G92" s="97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X92" s="98"/>
      <c r="GY92" s="98"/>
      <c r="GZ92" s="98"/>
      <c r="HA92" s="98"/>
      <c r="HB92" s="98"/>
      <c r="HC92" s="98"/>
      <c r="HD92" s="98"/>
      <c r="HE92" s="98"/>
      <c r="HF92" s="98"/>
      <c r="HG92" s="98"/>
      <c r="HH92" s="98"/>
      <c r="HI92" s="98"/>
      <c r="HJ92" s="98"/>
      <c r="HK92" s="98"/>
      <c r="HL92" s="98"/>
      <c r="HM92" s="98"/>
      <c r="HN92" s="98"/>
      <c r="HO92" s="98"/>
      <c r="HP92" s="98"/>
      <c r="HQ92" s="98"/>
      <c r="HR92" s="98"/>
      <c r="HS92" s="98"/>
      <c r="HT92" s="98"/>
      <c r="HU92" s="98"/>
      <c r="HV92" s="98"/>
      <c r="HW92" s="98"/>
      <c r="HX92" s="98"/>
      <c r="HY92" s="98"/>
      <c r="HZ92" s="98"/>
      <c r="IA92" s="98"/>
      <c r="IB92" s="98"/>
      <c r="IC92" s="98"/>
      <c r="ID92" s="98"/>
      <c r="IE92" s="98"/>
      <c r="IF92" s="98"/>
      <c r="IG92" s="98"/>
      <c r="IH92" s="98"/>
      <c r="II92" s="98"/>
      <c r="IJ92" s="98"/>
      <c r="IK92" s="98"/>
      <c r="IL92" s="98"/>
      <c r="IM92" s="98"/>
      <c r="IN92" s="98"/>
      <c r="IO92" s="98"/>
      <c r="IP92" s="98"/>
      <c r="IQ92" s="98"/>
      <c r="IR92" s="98"/>
      <c r="IS92" s="98"/>
      <c r="IT92" s="98"/>
      <c r="IU92" s="98"/>
    </row>
    <row r="93" spans="2:255" s="99" customFormat="1" ht="12" customHeight="1" x14ac:dyDescent="0.15">
      <c r="B93" s="103" t="s">
        <v>37</v>
      </c>
      <c r="C93" s="104">
        <f>G64</f>
        <v>1804108</v>
      </c>
      <c r="D93" s="105">
        <f>(C93/C96)</f>
        <v>0.42780003556408447</v>
      </c>
      <c r="E93" s="96"/>
      <c r="F93" s="96"/>
      <c r="G93" s="97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  <c r="GM93" s="98"/>
      <c r="GN93" s="98"/>
      <c r="GO93" s="98"/>
      <c r="GP93" s="98"/>
      <c r="GQ93" s="98"/>
      <c r="GR93" s="98"/>
      <c r="GS93" s="98"/>
      <c r="GT93" s="98"/>
      <c r="GU93" s="98"/>
      <c r="GV93" s="98"/>
      <c r="GW93" s="98"/>
      <c r="GX93" s="98"/>
      <c r="GY93" s="98"/>
      <c r="GZ93" s="98"/>
      <c r="HA93" s="98"/>
      <c r="HB93" s="98"/>
      <c r="HC93" s="98"/>
      <c r="HD93" s="98"/>
      <c r="HE93" s="98"/>
      <c r="HF93" s="98"/>
      <c r="HG93" s="98"/>
      <c r="HH93" s="98"/>
      <c r="HI93" s="98"/>
      <c r="HJ93" s="98"/>
      <c r="HK93" s="98"/>
      <c r="HL93" s="98"/>
      <c r="HM93" s="98"/>
      <c r="HN93" s="98"/>
      <c r="HO93" s="98"/>
      <c r="HP93" s="98"/>
      <c r="HQ93" s="98"/>
      <c r="HR93" s="98"/>
      <c r="HS93" s="98"/>
      <c r="HT93" s="98"/>
      <c r="HU93" s="98"/>
      <c r="HV93" s="98"/>
      <c r="HW93" s="98"/>
      <c r="HX93" s="98"/>
      <c r="HY93" s="98"/>
      <c r="HZ93" s="98"/>
      <c r="IA93" s="98"/>
      <c r="IB93" s="98"/>
      <c r="IC93" s="98"/>
      <c r="ID93" s="98"/>
      <c r="IE93" s="98"/>
      <c r="IF93" s="98"/>
      <c r="IG93" s="98"/>
      <c r="IH93" s="98"/>
      <c r="II93" s="98"/>
      <c r="IJ93" s="98"/>
      <c r="IK93" s="98"/>
      <c r="IL93" s="98"/>
      <c r="IM93" s="98"/>
      <c r="IN93" s="98"/>
      <c r="IO93" s="98"/>
      <c r="IP93" s="98"/>
      <c r="IQ93" s="98"/>
      <c r="IR93" s="98"/>
      <c r="IS93" s="98"/>
      <c r="IT93" s="98"/>
      <c r="IU93" s="98"/>
    </row>
    <row r="94" spans="2:255" s="99" customFormat="1" ht="12" customHeight="1" x14ac:dyDescent="0.15">
      <c r="B94" s="103" t="s">
        <v>64</v>
      </c>
      <c r="C94" s="107">
        <f>G69</f>
        <v>400000</v>
      </c>
      <c r="D94" s="105">
        <f>(C94/C96)</f>
        <v>9.4850205323425085E-2</v>
      </c>
      <c r="E94" s="108"/>
      <c r="F94" s="108"/>
      <c r="G94" s="97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  <c r="GI94" s="98"/>
      <c r="GJ94" s="98"/>
      <c r="GK94" s="98"/>
      <c r="GL94" s="98"/>
      <c r="GM94" s="98"/>
      <c r="GN94" s="98"/>
      <c r="GO94" s="98"/>
      <c r="GP94" s="98"/>
      <c r="GQ94" s="98"/>
      <c r="GR94" s="98"/>
      <c r="GS94" s="98"/>
      <c r="GT94" s="98"/>
      <c r="GU94" s="98"/>
      <c r="GV94" s="98"/>
      <c r="GW94" s="98"/>
      <c r="GX94" s="98"/>
      <c r="GY94" s="98"/>
      <c r="GZ94" s="98"/>
      <c r="HA94" s="98"/>
      <c r="HB94" s="98"/>
      <c r="HC94" s="98"/>
      <c r="HD94" s="98"/>
      <c r="HE94" s="98"/>
      <c r="HF94" s="98"/>
      <c r="HG94" s="98"/>
      <c r="HH94" s="98"/>
      <c r="HI94" s="98"/>
      <c r="HJ94" s="98"/>
      <c r="HK94" s="98"/>
      <c r="HL94" s="98"/>
      <c r="HM94" s="98"/>
      <c r="HN94" s="98"/>
      <c r="HO94" s="98"/>
      <c r="HP94" s="98"/>
      <c r="HQ94" s="98"/>
      <c r="HR94" s="98"/>
      <c r="HS94" s="98"/>
      <c r="HT94" s="98"/>
      <c r="HU94" s="98"/>
      <c r="HV94" s="98"/>
      <c r="HW94" s="98"/>
      <c r="HX94" s="98"/>
      <c r="HY94" s="98"/>
      <c r="HZ94" s="98"/>
      <c r="IA94" s="98"/>
      <c r="IB94" s="98"/>
      <c r="IC94" s="98"/>
      <c r="ID94" s="98"/>
      <c r="IE94" s="98"/>
      <c r="IF94" s="98"/>
      <c r="IG94" s="98"/>
      <c r="IH94" s="98"/>
      <c r="II94" s="98"/>
      <c r="IJ94" s="98"/>
      <c r="IK94" s="98"/>
      <c r="IL94" s="98"/>
      <c r="IM94" s="98"/>
      <c r="IN94" s="98"/>
      <c r="IO94" s="98"/>
      <c r="IP94" s="98"/>
      <c r="IQ94" s="98"/>
      <c r="IR94" s="98"/>
      <c r="IS94" s="98"/>
      <c r="IT94" s="98"/>
      <c r="IU94" s="98"/>
    </row>
    <row r="95" spans="2:255" s="99" customFormat="1" ht="12" customHeight="1" x14ac:dyDescent="0.15">
      <c r="B95" s="103" t="s">
        <v>65</v>
      </c>
      <c r="C95" s="107">
        <f>G72</f>
        <v>200817.90000000002</v>
      </c>
      <c r="D95" s="105">
        <f>(C95/C96)</f>
        <v>4.7619047619047623E-2</v>
      </c>
      <c r="E95" s="108"/>
      <c r="F95" s="108"/>
      <c r="G95" s="97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  <c r="GM95" s="98"/>
      <c r="GN95" s="98"/>
      <c r="GO95" s="98"/>
      <c r="GP95" s="98"/>
      <c r="GQ95" s="98"/>
      <c r="GR95" s="98"/>
      <c r="GS95" s="98"/>
      <c r="GT95" s="98"/>
      <c r="GU95" s="98"/>
      <c r="GV95" s="98"/>
      <c r="GW95" s="98"/>
      <c r="GX95" s="98"/>
      <c r="GY95" s="98"/>
      <c r="GZ95" s="98"/>
      <c r="HA95" s="98"/>
      <c r="HB95" s="98"/>
      <c r="HC95" s="98"/>
      <c r="HD95" s="98"/>
      <c r="HE95" s="98"/>
      <c r="HF95" s="98"/>
      <c r="HG95" s="98"/>
      <c r="HH95" s="98"/>
      <c r="HI95" s="98"/>
      <c r="HJ95" s="98"/>
      <c r="HK95" s="98"/>
      <c r="HL95" s="98"/>
      <c r="HM95" s="98"/>
      <c r="HN95" s="98"/>
      <c r="HO95" s="98"/>
      <c r="HP95" s="98"/>
      <c r="HQ95" s="98"/>
      <c r="HR95" s="98"/>
      <c r="HS95" s="98"/>
      <c r="HT95" s="98"/>
      <c r="HU95" s="98"/>
      <c r="HV95" s="98"/>
      <c r="HW95" s="98"/>
      <c r="HX95" s="98"/>
      <c r="HY95" s="98"/>
      <c r="HZ95" s="98"/>
      <c r="IA95" s="98"/>
      <c r="IB95" s="98"/>
      <c r="IC95" s="98"/>
      <c r="ID95" s="98"/>
      <c r="IE95" s="98"/>
      <c r="IF95" s="98"/>
      <c r="IG95" s="98"/>
      <c r="IH95" s="98"/>
      <c r="II95" s="98"/>
      <c r="IJ95" s="98"/>
      <c r="IK95" s="98"/>
      <c r="IL95" s="98"/>
      <c r="IM95" s="98"/>
      <c r="IN95" s="98"/>
      <c r="IO95" s="98"/>
      <c r="IP95" s="98"/>
      <c r="IQ95" s="98"/>
      <c r="IR95" s="98"/>
      <c r="IS95" s="98"/>
      <c r="IT95" s="98"/>
      <c r="IU95" s="98"/>
    </row>
    <row r="96" spans="2:255" s="99" customFormat="1" ht="12.75" customHeight="1" thickBot="1" x14ac:dyDescent="0.2">
      <c r="B96" s="109" t="s">
        <v>66</v>
      </c>
      <c r="C96" s="110">
        <f>SUM(C90:C95)</f>
        <v>4217175.9000000004</v>
      </c>
      <c r="D96" s="111">
        <f>SUM(D90:D95)</f>
        <v>1</v>
      </c>
      <c r="E96" s="108"/>
      <c r="F96" s="108"/>
      <c r="G96" s="97" t="s">
        <v>88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98"/>
      <c r="HQ96" s="98"/>
      <c r="HR96" s="98"/>
      <c r="HS96" s="98"/>
      <c r="HT96" s="98"/>
      <c r="HU96" s="98"/>
      <c r="HV96" s="98"/>
      <c r="HW96" s="98"/>
      <c r="HX96" s="98"/>
      <c r="HY96" s="98"/>
      <c r="HZ96" s="98"/>
      <c r="IA96" s="98"/>
      <c r="IB96" s="98"/>
      <c r="IC96" s="98"/>
      <c r="ID96" s="98"/>
      <c r="IE96" s="98"/>
      <c r="IF96" s="98"/>
      <c r="IG96" s="98"/>
      <c r="IH96" s="98"/>
      <c r="II96" s="98"/>
      <c r="IJ96" s="98"/>
      <c r="IK96" s="98"/>
      <c r="IL96" s="98"/>
      <c r="IM96" s="98"/>
      <c r="IN96" s="98"/>
      <c r="IO96" s="98"/>
      <c r="IP96" s="98"/>
      <c r="IQ96" s="98"/>
      <c r="IR96" s="98"/>
      <c r="IS96" s="98"/>
      <c r="IT96" s="98"/>
      <c r="IU96" s="98"/>
    </row>
    <row r="97" spans="2:255" s="99" customFormat="1" ht="12" customHeight="1" thickBot="1" x14ac:dyDescent="0.2">
      <c r="B97" s="112"/>
      <c r="C97" s="90"/>
      <c r="D97" s="90"/>
      <c r="E97" s="90"/>
      <c r="F97" s="90"/>
      <c r="G97" s="97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X97" s="98"/>
      <c r="GY97" s="98"/>
      <c r="GZ97" s="98"/>
      <c r="HA97" s="98"/>
      <c r="HB97" s="98"/>
      <c r="HC97" s="98"/>
      <c r="HD97" s="98"/>
      <c r="HE97" s="98"/>
      <c r="HF97" s="98"/>
      <c r="HG97" s="98"/>
      <c r="HH97" s="98"/>
      <c r="HI97" s="98"/>
      <c r="HJ97" s="98"/>
      <c r="HK97" s="98"/>
      <c r="HL97" s="98"/>
      <c r="HM97" s="98"/>
      <c r="HN97" s="98"/>
      <c r="HO97" s="98"/>
      <c r="HP97" s="98"/>
      <c r="HQ97" s="98"/>
      <c r="HR97" s="98"/>
      <c r="HS97" s="98"/>
      <c r="HT97" s="98"/>
      <c r="HU97" s="98"/>
      <c r="HV97" s="98"/>
      <c r="HW97" s="98"/>
      <c r="HX97" s="98"/>
      <c r="HY97" s="98"/>
      <c r="HZ97" s="98"/>
      <c r="IA97" s="98"/>
      <c r="IB97" s="98"/>
      <c r="IC97" s="98"/>
      <c r="ID97" s="98"/>
      <c r="IE97" s="98"/>
      <c r="IF97" s="98"/>
      <c r="IG97" s="98"/>
      <c r="IH97" s="98"/>
      <c r="II97" s="98"/>
      <c r="IJ97" s="98"/>
      <c r="IK97" s="98"/>
      <c r="IL97" s="98"/>
      <c r="IM97" s="98"/>
      <c r="IN97" s="98"/>
      <c r="IO97" s="98"/>
      <c r="IP97" s="98"/>
      <c r="IQ97" s="98"/>
      <c r="IR97" s="98"/>
      <c r="IS97" s="98"/>
      <c r="IT97" s="98"/>
      <c r="IU97" s="98"/>
    </row>
    <row r="98" spans="2:255" s="99" customFormat="1" ht="11.25" customHeight="1" thickBot="1" x14ac:dyDescent="0.2">
      <c r="B98" s="113" t="s">
        <v>98</v>
      </c>
      <c r="C98" s="114"/>
      <c r="D98" s="114"/>
      <c r="E98" s="115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X98" s="98"/>
      <c r="GY98" s="98"/>
      <c r="GZ98" s="98"/>
      <c r="HA98" s="98"/>
      <c r="HB98" s="98"/>
      <c r="HC98" s="98"/>
      <c r="HD98" s="98"/>
      <c r="HE98" s="98"/>
      <c r="HF98" s="98"/>
      <c r="HG98" s="98"/>
      <c r="HH98" s="98"/>
      <c r="HI98" s="98"/>
      <c r="HJ98" s="98"/>
      <c r="HK98" s="98"/>
      <c r="HL98" s="98"/>
      <c r="HM98" s="98"/>
      <c r="HN98" s="98"/>
      <c r="HO98" s="98"/>
      <c r="HP98" s="98"/>
      <c r="HQ98" s="98"/>
      <c r="HR98" s="98"/>
      <c r="HS98" s="98"/>
      <c r="HT98" s="98"/>
      <c r="HU98" s="98"/>
      <c r="HV98" s="98"/>
      <c r="HW98" s="98"/>
      <c r="HX98" s="98"/>
      <c r="HY98" s="98"/>
      <c r="HZ98" s="98"/>
      <c r="IA98" s="98"/>
      <c r="IB98" s="98"/>
      <c r="IC98" s="98"/>
      <c r="ID98" s="98"/>
      <c r="IE98" s="98"/>
      <c r="IF98" s="98"/>
      <c r="IG98" s="98"/>
      <c r="IH98" s="98"/>
      <c r="II98" s="98"/>
      <c r="IJ98" s="98"/>
      <c r="IK98" s="98"/>
      <c r="IL98" s="98"/>
      <c r="IM98" s="98"/>
      <c r="IN98" s="98"/>
      <c r="IO98" s="98"/>
      <c r="IP98" s="98"/>
      <c r="IQ98" s="98"/>
      <c r="IR98" s="98"/>
      <c r="IS98" s="98"/>
      <c r="IT98" s="98"/>
      <c r="IU98" s="98"/>
    </row>
    <row r="99" spans="2:255" s="99" customFormat="1" ht="11.25" customHeight="1" x14ac:dyDescent="0.15">
      <c r="B99" s="116" t="s">
        <v>97</v>
      </c>
      <c r="C99" s="117">
        <v>25000</v>
      </c>
      <c r="D99" s="117">
        <v>30000</v>
      </c>
      <c r="E99" s="118">
        <v>35000</v>
      </c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98"/>
      <c r="HA99" s="98"/>
      <c r="HB99" s="98"/>
      <c r="HC99" s="98"/>
      <c r="HD99" s="98"/>
      <c r="HE99" s="98"/>
      <c r="HF99" s="98"/>
      <c r="HG99" s="98"/>
      <c r="HH99" s="98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  <c r="HU99" s="98"/>
      <c r="HV99" s="98"/>
      <c r="HW99" s="98"/>
      <c r="HX99" s="98"/>
      <c r="HY99" s="98"/>
      <c r="HZ99" s="98"/>
      <c r="IA99" s="98"/>
      <c r="IB99" s="98"/>
      <c r="IC99" s="98"/>
      <c r="ID99" s="98"/>
      <c r="IE99" s="98"/>
      <c r="IF99" s="98"/>
      <c r="IG99" s="98"/>
      <c r="IH99" s="98"/>
      <c r="II99" s="98"/>
      <c r="IJ99" s="98"/>
      <c r="IK99" s="98"/>
      <c r="IL99" s="98"/>
      <c r="IM99" s="98"/>
      <c r="IN99" s="98"/>
      <c r="IO99" s="98"/>
      <c r="IP99" s="98"/>
      <c r="IQ99" s="98"/>
      <c r="IR99" s="98"/>
      <c r="IS99" s="98"/>
      <c r="IT99" s="98"/>
      <c r="IU99" s="98"/>
    </row>
    <row r="100" spans="2:255" ht="11.25" customHeight="1" thickBot="1" x14ac:dyDescent="0.3">
      <c r="B100" s="14" t="s">
        <v>99</v>
      </c>
      <c r="C100" s="15">
        <f>$G73/C99</f>
        <v>168.68703600000001</v>
      </c>
      <c r="D100" s="15">
        <f>$G73/D99</f>
        <v>140.57253</v>
      </c>
      <c r="E100" s="15">
        <f>$G73/E99</f>
        <v>120.49074000000002</v>
      </c>
    </row>
  </sheetData>
  <mergeCells count="9">
    <mergeCell ref="B98:E98"/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CHOCLO</vt:lpstr>
      <vt:lpstr>'MAIZ CHOCLO'!Área_de_impresión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2023-01-11T13:50:40Z</cp:lastPrinted>
  <dcterms:created xsi:type="dcterms:W3CDTF">2020-11-27T12:49:26Z</dcterms:created>
  <dcterms:modified xsi:type="dcterms:W3CDTF">2023-02-08T20:17:42Z</dcterms:modified>
</cp:coreProperties>
</file>