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C 2023\"/>
    </mc:Choice>
  </mc:AlternateContent>
  <bookViews>
    <workbookView xWindow="0" yWindow="0" windowWidth="25200" windowHeight="11385"/>
  </bookViews>
  <sheets>
    <sheet name="TRIG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2" l="1"/>
  <c r="F47" i="2"/>
  <c r="G47" i="2" s="1"/>
  <c r="G33" i="2"/>
  <c r="G32" i="2"/>
  <c r="G31" i="2"/>
  <c r="G56" i="2"/>
  <c r="G57" i="2" s="1"/>
  <c r="C80" i="2" s="1"/>
  <c r="G49" i="2"/>
  <c r="G45" i="2"/>
  <c r="G44" i="2"/>
  <c r="G42" i="2"/>
  <c r="G36" i="2"/>
  <c r="G35" i="2"/>
  <c r="G34" i="2"/>
  <c r="G27" i="2"/>
  <c r="G22" i="2"/>
  <c r="G12" i="2"/>
  <c r="G62" i="2" s="1"/>
  <c r="G37" i="2" l="1"/>
  <c r="C78" i="2" s="1"/>
  <c r="C76" i="2"/>
  <c r="G52" i="2"/>
  <c r="C79" i="2" s="1"/>
  <c r="G59" i="2" l="1"/>
  <c r="G60" i="2" s="1"/>
  <c r="G61" i="2" s="1"/>
  <c r="C81" i="2" l="1"/>
  <c r="C82" i="2" s="1"/>
  <c r="E87" i="2"/>
  <c r="D87" i="2"/>
  <c r="C87" i="2"/>
  <c r="G63" i="2"/>
  <c r="D78" i="2" l="1"/>
  <c r="D80" i="2"/>
  <c r="D79" i="2"/>
  <c r="D76" i="2"/>
  <c r="D81" i="2"/>
  <c r="D82" i="2" l="1"/>
</calcChain>
</file>

<file path=xl/sharedStrings.xml><?xml version="1.0" encoding="utf-8"?>
<sst xmlns="http://schemas.openxmlformats.org/spreadsheetml/2006/main" count="138" uniqueCount="98">
  <si>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</si>
  <si>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</si>
  <si>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</si>
  <si>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</si>
  <si>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</si>
  <si>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</si>
  <si>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</si>
  <si>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</si>
  <si>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</si>
  <si>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</si>
  <si>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</si>
  <si>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</si>
  <si>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</si>
  <si>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</si>
  <si>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</si>
  <si>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</si>
  <si>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</si>
  <si>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</si>
  <si>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</si>
  <si>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</si>
  <si>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</si>
  <si>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</si>
  <si>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</si>
  <si>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</si>
  <si>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</si>
  <si>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</si>
  <si>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</si>
  <si>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</si>
  <si>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</si>
  <si>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</si>
  <si>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</si>
  <si>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</si>
  <si>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</si>
  <si>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</si>
  <si>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</si>
  <si>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</si>
  <si>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</si>
  <si>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</si>
  <si>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</si>
  <si>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</si>
  <si>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</si>
  <si>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</si>
  <si>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</si>
  <si>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</si>
  <si>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</si>
  <si>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</si>
  <si>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</si>
  <si>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</si>
  <si>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Santa Cruz</t>
  </si>
  <si>
    <t>Todas</t>
  </si>
  <si>
    <t>Enero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</si>
  <si>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</si>
  <si>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</si>
  <si>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</si>
  <si>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</si>
  <si>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</si>
  <si>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</si>
  <si>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Medio</t>
  </si>
  <si>
    <t>Mayo</t>
  </si>
  <si>
    <t>6. El precio esperado por ventas corresponde al precio colocado en el domicilio del vendedor.</t>
  </si>
  <si>
    <t>Mercado mayorista local</t>
  </si>
  <si>
    <t>COSTOS DIRECTOS DE PRODUCCION POR HECTAREA (Incluye IVA)</t>
  </si>
  <si>
    <t>Aradura</t>
  </si>
  <si>
    <t>JM</t>
  </si>
  <si>
    <t>FERTILIZANTES</t>
  </si>
  <si>
    <t>Urea</t>
  </si>
  <si>
    <t>kg</t>
  </si>
  <si>
    <t>Superfosfato triple</t>
  </si>
  <si>
    <t>lt</t>
  </si>
  <si>
    <t>FUNGICIDAS</t>
  </si>
  <si>
    <t>INSECTICIDAS</t>
  </si>
  <si>
    <t>SEMILLA</t>
  </si>
  <si>
    <r>
      <t>PRECIO ESPERADO (</t>
    </r>
    <r>
      <rPr>
        <u/>
        <sz val="8"/>
        <color indexed="8"/>
        <rFont val="Arial Narrow"/>
        <family val="2"/>
      </rPr>
      <t>/</t>
    </r>
    <r>
      <rPr>
        <sz val="8"/>
        <color indexed="8"/>
        <rFont val="Arial Narrow"/>
        <family val="2"/>
      </rPr>
      <t>kg)</t>
    </r>
  </si>
  <si>
    <t>c/u</t>
  </si>
  <si>
    <t>TRIGO</t>
  </si>
  <si>
    <t>Pandora</t>
  </si>
  <si>
    <t>Lib. B. O'Higgins</t>
  </si>
  <si>
    <t>Diciembre</t>
  </si>
  <si>
    <t>Heladas; Sequía; Incendios</t>
  </si>
  <si>
    <t>RENDIMIENTO (qq/ha)</t>
  </si>
  <si>
    <t>Mayo-Junio</t>
  </si>
  <si>
    <t>Rastraje</t>
  </si>
  <si>
    <t>Siembra mecanizada</t>
  </si>
  <si>
    <t>Aplicación de herbicidas</t>
  </si>
  <si>
    <t>Julio</t>
  </si>
  <si>
    <t>2°Aplicación de nitrógeno</t>
  </si>
  <si>
    <t>Cosecha con automotriz</t>
  </si>
  <si>
    <t>Diciembre-Enero</t>
  </si>
  <si>
    <t>Semilla</t>
  </si>
  <si>
    <t>Apache Plus 535 SC</t>
  </si>
  <si>
    <t>Septiembre-Noviembre</t>
  </si>
  <si>
    <t>HERBICIDAS</t>
  </si>
  <si>
    <t>Ovassion 5.26 WP</t>
  </si>
  <si>
    <t>Punto 70 WP</t>
  </si>
  <si>
    <t>Flete</t>
  </si>
  <si>
    <t>ESCENARIOS COSTO UNITARIO  ($/qq)</t>
  </si>
  <si>
    <t>Costo unitario ($/qq) (*)</t>
  </si>
  <si>
    <t>Rendimiento (qq/hà)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</si>
</sst>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_-;\-* #,##0_-;_-* &quot;-&quot;??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167" fontId="20" fillId="0" borderId="16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43" fontId="22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3" fillId="0" borderId="55" xfId="0" applyFont="1" applyFill="1" applyBorder="1" applyAlignment="1">
      <alignment horizontal="right"/>
    </xf>
    <xf numFmtId="0" fontId="3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/>
    </xf>
    <xf numFmtId="168" fontId="23" fillId="0" borderId="55" xfId="8" applyNumberFormat="1" applyFont="1" applyFill="1" applyBorder="1" applyAlignment="1">
      <alignment horizontal="right"/>
    </xf>
    <xf numFmtId="0" fontId="23" fillId="0" borderId="55" xfId="0" applyFont="1" applyFill="1" applyBorder="1" applyAlignment="1">
      <alignment horizontal="right" wrapText="1"/>
    </xf>
    <xf numFmtId="3" fontId="23" fillId="0" borderId="55" xfId="0" applyNumberFormat="1" applyFont="1" applyFill="1" applyBorder="1" applyAlignment="1">
      <alignment horizontal="right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</cellXfs>
  <cellStyles count="9">
    <cellStyle name="Millares" xfId="8" builtinId="3"/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222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20" zoomScaleNormal="120" workbookViewId="0">
      <selection activeCell="H14" sqref="H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9" t="s">
        <v>74</v>
      </c>
      <c r="D9" s="75"/>
      <c r="E9" s="114" t="s">
        <v>79</v>
      </c>
      <c r="F9" s="115"/>
      <c r="G9" s="109">
        <v>70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7" t="s">
        <v>75</v>
      </c>
      <c r="D10" s="75"/>
      <c r="E10" s="112" t="s">
        <v>2</v>
      </c>
      <c r="F10" s="113"/>
      <c r="G10" s="107" t="s">
        <v>77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45</v>
      </c>
      <c r="C11" s="107" t="s">
        <v>57</v>
      </c>
      <c r="D11" s="75"/>
      <c r="E11" s="112" t="s">
        <v>72</v>
      </c>
      <c r="F11" s="113"/>
      <c r="G11" s="107">
        <v>30000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46</v>
      </c>
      <c r="C12" s="107" t="s">
        <v>76</v>
      </c>
      <c r="D12" s="75"/>
      <c r="E12" s="120" t="s">
        <v>3</v>
      </c>
      <c r="F12" s="121"/>
      <c r="G12" s="107">
        <f>+G9*G11</f>
        <v>2100000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47</v>
      </c>
      <c r="C13" s="108" t="s">
        <v>48</v>
      </c>
      <c r="D13" s="75"/>
      <c r="E13" s="112" t="s">
        <v>4</v>
      </c>
      <c r="F13" s="113"/>
      <c r="G13" s="108" t="s">
        <v>60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4" t="s">
        <v>49</v>
      </c>
      <c r="D14" s="75"/>
      <c r="E14" s="112" t="s">
        <v>6</v>
      </c>
      <c r="F14" s="113"/>
      <c r="G14" s="104" t="s">
        <v>77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08" t="s">
        <v>50</v>
      </c>
      <c r="D15" s="75"/>
      <c r="E15" s="116" t="s">
        <v>8</v>
      </c>
      <c r="F15" s="117"/>
      <c r="G15" s="108" t="s">
        <v>78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18" t="s">
        <v>61</v>
      </c>
      <c r="C17" s="119"/>
      <c r="D17" s="119"/>
      <c r="E17" s="119"/>
      <c r="F17" s="119"/>
      <c r="G17" s="119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5" x14ac:dyDescent="0.25">
      <c r="A21" s="73"/>
      <c r="B21" s="105"/>
      <c r="C21" s="90"/>
      <c r="D21" s="90"/>
      <c r="E21" s="90"/>
      <c r="F21" s="91"/>
      <c r="G21" s="92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ht="11.25" customHeight="1" x14ac:dyDescent="0.25">
      <c r="B22" s="16" t="s">
        <v>16</v>
      </c>
      <c r="C22" s="17"/>
      <c r="D22" s="17"/>
      <c r="E22" s="17"/>
      <c r="F22" s="18"/>
      <c r="G22" s="19">
        <f>SUM(G21:G21)</f>
        <v>0</v>
      </c>
    </row>
    <row r="23" spans="1:255" ht="15.75" customHeight="1" x14ac:dyDescent="0.25">
      <c r="A23" s="5"/>
      <c r="B23" s="13"/>
      <c r="C23" s="14"/>
      <c r="D23" s="14"/>
      <c r="E23" s="14"/>
      <c r="F23" s="15"/>
      <c r="G23" s="15"/>
      <c r="K23" s="66"/>
    </row>
    <row r="24" spans="1:255" ht="12" customHeight="1" x14ac:dyDescent="0.25">
      <c r="A24" s="5"/>
      <c r="B24" s="82" t="s">
        <v>17</v>
      </c>
      <c r="C24" s="83"/>
      <c r="D24" s="84"/>
      <c r="E24" s="84"/>
      <c r="F24" s="85"/>
      <c r="G24" s="86"/>
    </row>
    <row r="25" spans="1:255" ht="24" customHeight="1" x14ac:dyDescent="0.25">
      <c r="A25" s="5"/>
      <c r="B25" s="87" t="s">
        <v>10</v>
      </c>
      <c r="C25" s="88" t="s">
        <v>11</v>
      </c>
      <c r="D25" s="88" t="s">
        <v>12</v>
      </c>
      <c r="E25" s="87" t="s">
        <v>13</v>
      </c>
      <c r="F25" s="88" t="s">
        <v>14</v>
      </c>
      <c r="G25" s="87" t="s">
        <v>15</v>
      </c>
    </row>
    <row r="26" spans="1:255" s="77" customFormat="1" ht="12" customHeight="1" x14ac:dyDescent="0.25">
      <c r="A26" s="73"/>
      <c r="B26" s="89"/>
      <c r="C26" s="90"/>
      <c r="D26" s="90"/>
      <c r="E26" s="90"/>
      <c r="F26" s="91"/>
      <c r="G26" s="92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ht="11.25" customHeight="1" x14ac:dyDescent="0.25">
      <c r="B27" s="16" t="s">
        <v>18</v>
      </c>
      <c r="C27" s="17"/>
      <c r="D27" s="17"/>
      <c r="E27" s="17"/>
      <c r="F27" s="18"/>
      <c r="G27" s="19">
        <f>SUM(G26)</f>
        <v>0</v>
      </c>
    </row>
    <row r="28" spans="1:255" ht="15.75" customHeight="1" x14ac:dyDescent="0.25">
      <c r="A28" s="5"/>
      <c r="B28" s="13"/>
      <c r="C28" s="14"/>
      <c r="D28" s="14"/>
      <c r="E28" s="14"/>
      <c r="F28" s="15"/>
      <c r="G28" s="15"/>
      <c r="K28" s="66"/>
    </row>
    <row r="29" spans="1:255" ht="12" customHeight="1" x14ac:dyDescent="0.25">
      <c r="A29" s="5"/>
      <c r="B29" s="82" t="s">
        <v>19</v>
      </c>
      <c r="C29" s="83"/>
      <c r="D29" s="84"/>
      <c r="E29" s="84"/>
      <c r="F29" s="85"/>
      <c r="G29" s="86"/>
    </row>
    <row r="30" spans="1:255" ht="24" customHeight="1" x14ac:dyDescent="0.25">
      <c r="A30" s="5"/>
      <c r="B30" s="87" t="s">
        <v>10</v>
      </c>
      <c r="C30" s="88" t="s">
        <v>11</v>
      </c>
      <c r="D30" s="88" t="s">
        <v>12</v>
      </c>
      <c r="E30" s="87" t="s">
        <v>13</v>
      </c>
      <c r="F30" s="88" t="s">
        <v>14</v>
      </c>
      <c r="G30" s="87" t="s">
        <v>15</v>
      </c>
    </row>
    <row r="31" spans="1:255" s="77" customFormat="1" ht="12" customHeight="1" x14ac:dyDescent="0.25">
      <c r="A31" s="73"/>
      <c r="B31" s="89" t="s">
        <v>62</v>
      </c>
      <c r="C31" s="90" t="s">
        <v>63</v>
      </c>
      <c r="D31" s="90">
        <v>0.4</v>
      </c>
      <c r="E31" s="90" t="s">
        <v>80</v>
      </c>
      <c r="F31" s="91">
        <v>150000</v>
      </c>
      <c r="G31" s="92">
        <f t="shared" ref="G31:G33" si="0">+F31*D31</f>
        <v>60000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s="77" customFormat="1" ht="12" customHeight="1" x14ac:dyDescent="0.25">
      <c r="A32" s="73"/>
      <c r="B32" s="89" t="s">
        <v>81</v>
      </c>
      <c r="C32" s="90" t="s">
        <v>63</v>
      </c>
      <c r="D32" s="90">
        <v>0.2</v>
      </c>
      <c r="E32" s="90" t="s">
        <v>80</v>
      </c>
      <c r="F32" s="91">
        <v>150000</v>
      </c>
      <c r="G32" s="92">
        <f t="shared" si="0"/>
        <v>30000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77" customFormat="1" ht="12" customHeight="1" x14ac:dyDescent="0.25">
      <c r="A33" s="73"/>
      <c r="B33" s="89" t="s">
        <v>82</v>
      </c>
      <c r="C33" s="90" t="s">
        <v>63</v>
      </c>
      <c r="D33" s="90">
        <v>0.2</v>
      </c>
      <c r="E33" s="90" t="s">
        <v>80</v>
      </c>
      <c r="F33" s="91">
        <v>180000</v>
      </c>
      <c r="G33" s="92">
        <f t="shared" si="0"/>
        <v>36000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s="77" customFormat="1" ht="12" customHeight="1" x14ac:dyDescent="0.25">
      <c r="A34" s="73"/>
      <c r="B34" s="89" t="s">
        <v>83</v>
      </c>
      <c r="C34" s="90" t="s">
        <v>63</v>
      </c>
      <c r="D34" s="90">
        <v>0.2</v>
      </c>
      <c r="E34" s="90" t="s">
        <v>84</v>
      </c>
      <c r="F34" s="91">
        <v>150000</v>
      </c>
      <c r="G34" s="92">
        <f t="shared" ref="G34:G36" si="1">+F34*D34</f>
        <v>30000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</row>
    <row r="35" spans="1:255" s="77" customFormat="1" ht="12" customHeight="1" x14ac:dyDescent="0.25">
      <c r="A35" s="73"/>
      <c r="B35" s="89" t="s">
        <v>85</v>
      </c>
      <c r="C35" s="90" t="s">
        <v>63</v>
      </c>
      <c r="D35" s="90">
        <v>0.2</v>
      </c>
      <c r="E35" s="90" t="s">
        <v>84</v>
      </c>
      <c r="F35" s="91">
        <v>150000</v>
      </c>
      <c r="G35" s="92">
        <f t="shared" si="1"/>
        <v>30000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</row>
    <row r="36" spans="1:255" s="77" customFormat="1" ht="12" customHeight="1" x14ac:dyDescent="0.25">
      <c r="A36" s="73"/>
      <c r="B36" s="89" t="s">
        <v>86</v>
      </c>
      <c r="C36" s="90" t="s">
        <v>63</v>
      </c>
      <c r="D36" s="90">
        <v>0.3</v>
      </c>
      <c r="E36" s="90" t="s">
        <v>87</v>
      </c>
      <c r="F36" s="91">
        <v>180000</v>
      </c>
      <c r="G36" s="92">
        <f t="shared" si="1"/>
        <v>54000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</row>
    <row r="37" spans="1:255" ht="12" customHeight="1" x14ac:dyDescent="0.25">
      <c r="A37" s="33"/>
      <c r="B37" s="67" t="s">
        <v>20</v>
      </c>
      <c r="C37" s="68"/>
      <c r="D37" s="68"/>
      <c r="E37" s="68"/>
      <c r="F37" s="69"/>
      <c r="G37" s="70">
        <f>SUM(G31:G36)</f>
        <v>240000</v>
      </c>
    </row>
    <row r="38" spans="1:255" ht="12" customHeight="1" x14ac:dyDescent="0.25">
      <c r="A38" s="33"/>
      <c r="B38" s="13"/>
      <c r="C38" s="14"/>
      <c r="D38" s="14"/>
      <c r="E38" s="14"/>
      <c r="F38" s="15"/>
      <c r="G38" s="15"/>
    </row>
    <row r="39" spans="1:255" ht="12" customHeight="1" x14ac:dyDescent="0.25">
      <c r="A39" s="5"/>
      <c r="B39" s="82" t="s">
        <v>21</v>
      </c>
      <c r="C39" s="83"/>
      <c r="D39" s="84"/>
      <c r="E39" s="84"/>
      <c r="F39" s="85"/>
      <c r="G39" s="86"/>
    </row>
    <row r="40" spans="1:255" ht="24" customHeight="1" x14ac:dyDescent="0.25">
      <c r="A40" s="5"/>
      <c r="B40" s="87" t="s">
        <v>22</v>
      </c>
      <c r="C40" s="88" t="s">
        <v>23</v>
      </c>
      <c r="D40" s="88" t="s">
        <v>24</v>
      </c>
      <c r="E40" s="87" t="s">
        <v>13</v>
      </c>
      <c r="F40" s="88" t="s">
        <v>14</v>
      </c>
      <c r="G40" s="87" t="s">
        <v>15</v>
      </c>
    </row>
    <row r="41" spans="1:255" s="77" customFormat="1" ht="12" customHeight="1" x14ac:dyDescent="0.25">
      <c r="A41" s="73"/>
      <c r="B41" s="106" t="s">
        <v>71</v>
      </c>
      <c r="C41" s="90"/>
      <c r="D41" s="90"/>
      <c r="E41" s="90"/>
      <c r="F41" s="91"/>
      <c r="G41" s="92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</row>
    <row r="42" spans="1:255" s="77" customFormat="1" ht="12" customHeight="1" x14ac:dyDescent="0.25">
      <c r="A42" s="73"/>
      <c r="B42" s="89" t="s">
        <v>88</v>
      </c>
      <c r="C42" s="90" t="s">
        <v>66</v>
      </c>
      <c r="D42" s="90">
        <v>240</v>
      </c>
      <c r="E42" s="90" t="s">
        <v>58</v>
      </c>
      <c r="F42" s="91">
        <v>1428</v>
      </c>
      <c r="G42" s="92">
        <f t="shared" ref="G42:G51" si="2">+F42*D42</f>
        <v>342720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</row>
    <row r="43" spans="1:255" s="77" customFormat="1" ht="12" customHeight="1" x14ac:dyDescent="0.25">
      <c r="A43" s="73"/>
      <c r="B43" s="106" t="s">
        <v>64</v>
      </c>
      <c r="C43" s="90"/>
      <c r="D43" s="90"/>
      <c r="E43" s="90"/>
      <c r="F43" s="91"/>
      <c r="G43" s="92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</row>
    <row r="44" spans="1:255" s="77" customFormat="1" ht="12" customHeight="1" x14ac:dyDescent="0.25">
      <c r="A44" s="73"/>
      <c r="B44" s="89" t="s">
        <v>65</v>
      </c>
      <c r="C44" s="90" t="s">
        <v>66</v>
      </c>
      <c r="D44" s="90">
        <v>500</v>
      </c>
      <c r="E44" s="90" t="s">
        <v>58</v>
      </c>
      <c r="F44" s="91">
        <v>1067</v>
      </c>
      <c r="G44" s="92">
        <f t="shared" si="2"/>
        <v>533500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</row>
    <row r="45" spans="1:255" s="77" customFormat="1" ht="12" customHeight="1" x14ac:dyDescent="0.25">
      <c r="A45" s="73"/>
      <c r="B45" s="89" t="s">
        <v>67</v>
      </c>
      <c r="C45" s="90" t="s">
        <v>66</v>
      </c>
      <c r="D45" s="90">
        <v>150</v>
      </c>
      <c r="E45" s="90" t="s">
        <v>58</v>
      </c>
      <c r="F45" s="91">
        <v>1208</v>
      </c>
      <c r="G45" s="92">
        <f t="shared" si="2"/>
        <v>181200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s="77" customFormat="1" ht="12" customHeight="1" x14ac:dyDescent="0.25">
      <c r="A46" s="73"/>
      <c r="B46" s="106" t="s">
        <v>69</v>
      </c>
      <c r="C46" s="90"/>
      <c r="D46" s="90"/>
      <c r="E46" s="90"/>
      <c r="F46" s="91"/>
      <c r="G46" s="92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s="77" customFormat="1" ht="12" customHeight="1" x14ac:dyDescent="0.25">
      <c r="A47" s="73"/>
      <c r="B47" s="89" t="s">
        <v>89</v>
      </c>
      <c r="C47" s="90" t="s">
        <v>68</v>
      </c>
      <c r="D47" s="90">
        <v>0.4</v>
      </c>
      <c r="E47" s="90" t="s">
        <v>90</v>
      </c>
      <c r="F47" s="91">
        <f>65000*1.19</f>
        <v>77350</v>
      </c>
      <c r="G47" s="92">
        <f t="shared" si="2"/>
        <v>30940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</row>
    <row r="48" spans="1:255" s="77" customFormat="1" ht="12" customHeight="1" x14ac:dyDescent="0.25">
      <c r="A48" s="73"/>
      <c r="B48" s="106" t="s">
        <v>91</v>
      </c>
      <c r="C48" s="90"/>
      <c r="D48" s="90"/>
      <c r="E48" s="90"/>
      <c r="F48" s="91"/>
      <c r="G48" s="92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</row>
    <row r="49" spans="1:255" s="77" customFormat="1" ht="12" customHeight="1" x14ac:dyDescent="0.25">
      <c r="A49" s="73"/>
      <c r="B49" s="89" t="s">
        <v>92</v>
      </c>
      <c r="C49" s="90" t="s">
        <v>66</v>
      </c>
      <c r="D49" s="90">
        <v>0.3</v>
      </c>
      <c r="E49" s="90" t="s">
        <v>58</v>
      </c>
      <c r="F49" s="91">
        <v>247060</v>
      </c>
      <c r="G49" s="92">
        <f t="shared" si="2"/>
        <v>74118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</row>
    <row r="50" spans="1:255" s="77" customFormat="1" ht="12" customHeight="1" x14ac:dyDescent="0.25">
      <c r="A50" s="73"/>
      <c r="B50" s="106" t="s">
        <v>70</v>
      </c>
      <c r="C50" s="90"/>
      <c r="D50" s="90"/>
      <c r="E50" s="90"/>
      <c r="F50" s="91"/>
      <c r="G50" s="92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</row>
    <row r="51" spans="1:255" s="77" customFormat="1" ht="12" customHeight="1" x14ac:dyDescent="0.25">
      <c r="A51" s="73"/>
      <c r="B51" s="89" t="s">
        <v>93</v>
      </c>
      <c r="C51" s="90" t="s">
        <v>66</v>
      </c>
      <c r="D51" s="90">
        <v>0.04</v>
      </c>
      <c r="E51" s="90" t="s">
        <v>90</v>
      </c>
      <c r="F51" s="91">
        <v>130180</v>
      </c>
      <c r="G51" s="92">
        <f t="shared" si="2"/>
        <v>5207.2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</row>
    <row r="52" spans="1:255" ht="11.25" customHeight="1" x14ac:dyDescent="0.25">
      <c r="B52" s="16" t="s">
        <v>25</v>
      </c>
      <c r="C52" s="17"/>
      <c r="D52" s="17"/>
      <c r="E52" s="17"/>
      <c r="F52" s="18"/>
      <c r="G52" s="19">
        <f>SUM(G41:G51)</f>
        <v>1167685.2</v>
      </c>
    </row>
    <row r="53" spans="1:255" ht="11.25" customHeight="1" x14ac:dyDescent="0.25">
      <c r="B53" s="13"/>
      <c r="C53" s="14"/>
      <c r="D53" s="14"/>
      <c r="E53" s="20"/>
      <c r="F53" s="15"/>
      <c r="G53" s="15"/>
    </row>
    <row r="54" spans="1:255" ht="12" customHeight="1" x14ac:dyDescent="0.25">
      <c r="A54" s="5"/>
      <c r="B54" s="82" t="s">
        <v>26</v>
      </c>
      <c r="C54" s="83"/>
      <c r="D54" s="84"/>
      <c r="E54" s="84"/>
      <c r="F54" s="85"/>
      <c r="G54" s="86"/>
    </row>
    <row r="55" spans="1:255" ht="24" customHeight="1" x14ac:dyDescent="0.25">
      <c r="A55" s="5"/>
      <c r="B55" s="87" t="s">
        <v>27</v>
      </c>
      <c r="C55" s="88" t="s">
        <v>23</v>
      </c>
      <c r="D55" s="88" t="s">
        <v>24</v>
      </c>
      <c r="E55" s="87" t="s">
        <v>13</v>
      </c>
      <c r="F55" s="88" t="s">
        <v>14</v>
      </c>
      <c r="G55" s="87" t="s">
        <v>15</v>
      </c>
    </row>
    <row r="56" spans="1:255" s="77" customFormat="1" ht="12" customHeight="1" x14ac:dyDescent="0.25">
      <c r="A56" s="73"/>
      <c r="B56" s="89" t="s">
        <v>94</v>
      </c>
      <c r="C56" s="90" t="s">
        <v>73</v>
      </c>
      <c r="D56" s="90">
        <v>7000</v>
      </c>
      <c r="E56" s="90" t="s">
        <v>77</v>
      </c>
      <c r="F56" s="91">
        <v>8</v>
      </c>
      <c r="G56" s="92">
        <f t="shared" ref="G56" si="3">+F56*D56</f>
        <v>56000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</row>
    <row r="57" spans="1:255" ht="11.25" customHeight="1" x14ac:dyDescent="0.25">
      <c r="B57" s="16" t="s">
        <v>28</v>
      </c>
      <c r="C57" s="17"/>
      <c r="D57" s="17"/>
      <c r="E57" s="17"/>
      <c r="F57" s="18"/>
      <c r="G57" s="19">
        <f>SUM(G56:G56)</f>
        <v>56000</v>
      </c>
    </row>
    <row r="58" spans="1:255" ht="11.25" customHeight="1" x14ac:dyDescent="0.25">
      <c r="B58" s="36"/>
      <c r="C58" s="36"/>
      <c r="D58" s="36"/>
      <c r="E58" s="36"/>
      <c r="F58" s="37"/>
      <c r="G58" s="37"/>
    </row>
    <row r="59" spans="1:255" ht="11.25" customHeight="1" x14ac:dyDescent="0.25">
      <c r="B59" s="38" t="s">
        <v>29</v>
      </c>
      <c r="C59" s="39"/>
      <c r="D59" s="39"/>
      <c r="E59" s="39"/>
      <c r="F59" s="39"/>
      <c r="G59" s="40">
        <f>G22+G27+G37+G52+G57</f>
        <v>1463685.2</v>
      </c>
    </row>
    <row r="60" spans="1:255" s="1" customFormat="1" ht="11.25" customHeight="1" x14ac:dyDescent="0.25">
      <c r="B60" s="41" t="s">
        <v>30</v>
      </c>
      <c r="C60" s="22"/>
      <c r="D60" s="22"/>
      <c r="E60" s="22"/>
      <c r="F60" s="22"/>
      <c r="G60" s="42">
        <f>G59*0.05</f>
        <v>73184.259999999995</v>
      </c>
    </row>
    <row r="61" spans="1:255" s="1" customFormat="1" ht="11.25" customHeight="1" x14ac:dyDescent="0.25">
      <c r="B61" s="43" t="s">
        <v>31</v>
      </c>
      <c r="C61" s="21"/>
      <c r="D61" s="21"/>
      <c r="E61" s="21"/>
      <c r="F61" s="21"/>
      <c r="G61" s="44">
        <f>G60+G59</f>
        <v>1536869.46</v>
      </c>
    </row>
    <row r="62" spans="1:255" s="1" customFormat="1" ht="11.25" customHeight="1" x14ac:dyDescent="0.25">
      <c r="B62" s="41" t="s">
        <v>32</v>
      </c>
      <c r="C62" s="22"/>
      <c r="D62" s="22"/>
      <c r="E62" s="22"/>
      <c r="F62" s="22"/>
      <c r="G62" s="42">
        <f>G12</f>
        <v>2100000</v>
      </c>
    </row>
    <row r="63" spans="1:255" s="1" customFormat="1" ht="11.25" customHeight="1" x14ac:dyDescent="0.25">
      <c r="B63" s="45" t="s">
        <v>33</v>
      </c>
      <c r="C63" s="46"/>
      <c r="D63" s="46"/>
      <c r="E63" s="46"/>
      <c r="F63" s="46"/>
      <c r="G63" s="47">
        <f>G62-G61</f>
        <v>563130.54</v>
      </c>
    </row>
    <row r="64" spans="1:255" s="1" customFormat="1" ht="11.25" customHeight="1" x14ac:dyDescent="0.25">
      <c r="B64" s="34" t="s">
        <v>34</v>
      </c>
      <c r="C64" s="35"/>
      <c r="D64" s="35"/>
      <c r="E64" s="35"/>
      <c r="F64" s="35"/>
      <c r="G64" s="30"/>
    </row>
    <row r="65" spans="2:7" s="1" customFormat="1" ht="11.25" customHeight="1" thickBot="1" x14ac:dyDescent="0.3">
      <c r="B65" s="48"/>
      <c r="C65" s="35"/>
      <c r="D65" s="35"/>
      <c r="E65" s="35"/>
      <c r="F65" s="35"/>
      <c r="G65" s="30"/>
    </row>
    <row r="66" spans="2:7" s="1" customFormat="1" ht="11.25" customHeight="1" x14ac:dyDescent="0.25">
      <c r="B66" s="93" t="s">
        <v>56</v>
      </c>
      <c r="C66" s="94"/>
      <c r="D66" s="94"/>
      <c r="E66" s="94"/>
      <c r="F66" s="95"/>
      <c r="G66" s="30"/>
    </row>
    <row r="67" spans="2:7" s="1" customFormat="1" ht="11.25" customHeight="1" x14ac:dyDescent="0.25">
      <c r="B67" s="102" t="s">
        <v>51</v>
      </c>
      <c r="C67" s="96"/>
      <c r="D67" s="96"/>
      <c r="E67" s="96"/>
      <c r="F67" s="97"/>
      <c r="G67" s="30"/>
    </row>
    <row r="68" spans="2:7" s="1" customFormat="1" ht="11.25" customHeight="1" x14ac:dyDescent="0.25">
      <c r="B68" s="102" t="s">
        <v>52</v>
      </c>
      <c r="C68" s="96"/>
      <c r="D68" s="96"/>
      <c r="E68" s="96"/>
      <c r="F68" s="97"/>
      <c r="G68" s="30"/>
    </row>
    <row r="69" spans="2:7" s="1" customFormat="1" ht="11.25" customHeight="1" x14ac:dyDescent="0.25">
      <c r="B69" s="102" t="s">
        <v>53</v>
      </c>
      <c r="C69" s="96"/>
      <c r="D69" s="96"/>
      <c r="E69" s="96"/>
      <c r="F69" s="97"/>
      <c r="G69" s="30"/>
    </row>
    <row r="70" spans="2:7" s="1" customFormat="1" ht="11.25" customHeight="1" x14ac:dyDescent="0.25">
      <c r="B70" s="102" t="s">
        <v>54</v>
      </c>
      <c r="C70" s="96"/>
      <c r="D70" s="96"/>
      <c r="E70" s="96"/>
      <c r="F70" s="97"/>
      <c r="G70" s="30"/>
    </row>
    <row r="71" spans="2:7" s="1" customFormat="1" ht="11.25" customHeight="1" x14ac:dyDescent="0.25">
      <c r="B71" s="102" t="s">
        <v>55</v>
      </c>
      <c r="C71" s="96"/>
      <c r="D71" s="96"/>
      <c r="E71" s="96"/>
      <c r="F71" s="97"/>
      <c r="G71" s="30"/>
    </row>
    <row r="72" spans="2:7" s="1" customFormat="1" ht="11.25" customHeight="1" thickBot="1" x14ac:dyDescent="0.3">
      <c r="B72" s="103" t="s">
        <v>59</v>
      </c>
      <c r="C72" s="98"/>
      <c r="D72" s="98"/>
      <c r="E72" s="98"/>
      <c r="F72" s="99"/>
      <c r="G72" s="30"/>
    </row>
    <row r="73" spans="2:7" s="1" customFormat="1" ht="11.25" customHeight="1" x14ac:dyDescent="0.25">
      <c r="B73" s="58"/>
      <c r="C73" s="32"/>
      <c r="D73" s="32"/>
      <c r="E73" s="32"/>
      <c r="F73" s="32"/>
      <c r="G73" s="30"/>
    </row>
    <row r="74" spans="2:7" s="1" customFormat="1" ht="11.25" customHeight="1" thickBot="1" x14ac:dyDescent="0.3">
      <c r="B74" s="110" t="s">
        <v>35</v>
      </c>
      <c r="C74" s="111"/>
      <c r="D74" s="57"/>
      <c r="E74" s="23"/>
      <c r="F74" s="23"/>
      <c r="G74" s="30"/>
    </row>
    <row r="75" spans="2:7" s="1" customFormat="1" ht="11.25" customHeight="1" x14ac:dyDescent="0.25">
      <c r="B75" s="50" t="s">
        <v>27</v>
      </c>
      <c r="C75" s="24" t="s">
        <v>36</v>
      </c>
      <c r="D75" s="51" t="s">
        <v>37</v>
      </c>
      <c r="E75" s="23"/>
      <c r="F75" s="23"/>
      <c r="G75" s="30"/>
    </row>
    <row r="76" spans="2:7" s="1" customFormat="1" ht="11.25" customHeight="1" x14ac:dyDescent="0.25">
      <c r="B76" s="52" t="s">
        <v>38</v>
      </c>
      <c r="C76" s="25">
        <f>+G22</f>
        <v>0</v>
      </c>
      <c r="D76" s="53">
        <f>(C76/C82)</f>
        <v>0</v>
      </c>
      <c r="E76" s="23"/>
      <c r="F76" s="23"/>
      <c r="G76" s="30"/>
    </row>
    <row r="77" spans="2:7" s="1" customFormat="1" ht="11.25" customHeight="1" x14ac:dyDescent="0.25">
      <c r="B77" s="52" t="s">
        <v>39</v>
      </c>
      <c r="C77" s="26">
        <v>0</v>
      </c>
      <c r="D77" s="53">
        <v>0</v>
      </c>
      <c r="E77" s="23"/>
      <c r="F77" s="23"/>
      <c r="G77" s="30"/>
    </row>
    <row r="78" spans="2:7" s="1" customFormat="1" ht="11.25" customHeight="1" x14ac:dyDescent="0.25">
      <c r="B78" s="52" t="s">
        <v>40</v>
      </c>
      <c r="C78" s="25">
        <f>+G37</f>
        <v>240000</v>
      </c>
      <c r="D78" s="53">
        <f>(C78/C82)</f>
        <v>0.15616160399205278</v>
      </c>
      <c r="E78" s="23"/>
      <c r="F78" s="23"/>
      <c r="G78" s="30"/>
    </row>
    <row r="79" spans="2:7" s="1" customFormat="1" ht="11.25" customHeight="1" x14ac:dyDescent="0.25">
      <c r="B79" s="52" t="s">
        <v>22</v>
      </c>
      <c r="C79" s="25">
        <f>+G52</f>
        <v>1167685.2</v>
      </c>
      <c r="D79" s="53">
        <f>(C79/C82)</f>
        <v>0.75978164079075394</v>
      </c>
      <c r="E79" s="23"/>
      <c r="F79" s="23"/>
      <c r="G79" s="30"/>
    </row>
    <row r="80" spans="2:7" s="1" customFormat="1" ht="11.25" customHeight="1" x14ac:dyDescent="0.25">
      <c r="B80" s="52" t="s">
        <v>41</v>
      </c>
      <c r="C80" s="27">
        <f>+G57</f>
        <v>56000</v>
      </c>
      <c r="D80" s="53">
        <f>(C80/C82)</f>
        <v>3.6437707598145651E-2</v>
      </c>
      <c r="E80" s="29"/>
      <c r="F80" s="29"/>
      <c r="G80" s="30"/>
    </row>
    <row r="81" spans="2:7" s="1" customFormat="1" ht="11.25" customHeight="1" x14ac:dyDescent="0.25">
      <c r="B81" s="52" t="s">
        <v>42</v>
      </c>
      <c r="C81" s="27">
        <f>+G60</f>
        <v>73184.259999999995</v>
      </c>
      <c r="D81" s="53">
        <f>(C81/C82)</f>
        <v>4.7619047619047616E-2</v>
      </c>
      <c r="E81" s="29"/>
      <c r="F81" s="29"/>
      <c r="G81" s="30"/>
    </row>
    <row r="82" spans="2:7" s="1" customFormat="1" ht="11.25" customHeight="1" thickBot="1" x14ac:dyDescent="0.3">
      <c r="B82" s="54" t="s">
        <v>43</v>
      </c>
      <c r="C82" s="55">
        <f>SUM(C76:C81)</f>
        <v>1536869.46</v>
      </c>
      <c r="D82" s="56">
        <f>SUM(D76:D81)</f>
        <v>1</v>
      </c>
      <c r="E82" s="29"/>
      <c r="F82" s="29"/>
      <c r="G82" s="30"/>
    </row>
    <row r="83" spans="2:7" s="1" customFormat="1" ht="11.25" customHeight="1" x14ac:dyDescent="0.25">
      <c r="B83" s="48"/>
      <c r="C83" s="35"/>
      <c r="D83" s="35"/>
      <c r="E83" s="35"/>
      <c r="F83" s="35"/>
      <c r="G83" s="30"/>
    </row>
    <row r="84" spans="2:7" s="1" customFormat="1" ht="11.25" customHeight="1" x14ac:dyDescent="0.25">
      <c r="B84" s="49"/>
      <c r="C84" s="35"/>
      <c r="D84" s="35"/>
      <c r="E84" s="35"/>
      <c r="F84" s="35"/>
      <c r="G84" s="30"/>
    </row>
    <row r="85" spans="2:7" s="1" customFormat="1" ht="11.25" customHeight="1" thickBot="1" x14ac:dyDescent="0.3">
      <c r="B85" s="61"/>
      <c r="C85" s="62" t="s">
        <v>95</v>
      </c>
      <c r="D85" s="63"/>
      <c r="E85" s="64"/>
      <c r="F85" s="28"/>
      <c r="G85" s="30"/>
    </row>
    <row r="86" spans="2:7" s="1" customFormat="1" ht="11.25" customHeight="1" x14ac:dyDescent="0.25">
      <c r="B86" s="65" t="s">
        <v>97</v>
      </c>
      <c r="C86" s="100">
        <v>60</v>
      </c>
      <c r="D86" s="100">
        <v>70</v>
      </c>
      <c r="E86" s="101">
        <v>80</v>
      </c>
      <c r="F86" s="60"/>
      <c r="G86" s="31"/>
    </row>
    <row r="87" spans="2:7" s="1" customFormat="1" ht="11.25" customHeight="1" thickBot="1" x14ac:dyDescent="0.3">
      <c r="B87" s="54" t="s">
        <v>96</v>
      </c>
      <c r="C87" s="71">
        <f>(G61/C86)</f>
        <v>25614.490999999998</v>
      </c>
      <c r="D87" s="71">
        <f>(G61/D86)</f>
        <v>21955.277999999998</v>
      </c>
      <c r="E87" s="72">
        <f>(G61/E86)</f>
        <v>19210.86825</v>
      </c>
      <c r="F87" s="60"/>
      <c r="G87" s="31"/>
    </row>
    <row r="88" spans="2:7" s="1" customFormat="1" ht="11.25" customHeight="1" x14ac:dyDescent="0.25">
      <c r="B88" s="59" t="s">
        <v>44</v>
      </c>
      <c r="C88" s="32"/>
      <c r="D88" s="32"/>
      <c r="E88" s="32"/>
      <c r="F88" s="32"/>
      <c r="G88" s="32"/>
    </row>
  </sheetData>
  <mergeCells count="9">
    <mergeCell ref="E15:F15"/>
    <mergeCell ref="B17:G17"/>
    <mergeCell ref="B74:C74"/>
    <mergeCell ref="E9:F9"/>
    <mergeCell ref="E10:F10"/>
    <mergeCell ref="E11:F11"/>
    <mergeCell ref="E12:F12"/>
    <mergeCell ref="E13:F13"/>
    <mergeCell ref="E14:F1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2023-02-14T14:48:44Z</dcterms:modified>
</cp:coreProperties>
</file>