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ANCAGUA\"/>
    </mc:Choice>
  </mc:AlternateContent>
  <bookViews>
    <workbookView xWindow="-120" yWindow="-120" windowWidth="20730" windowHeight="11160" tabRatio="792"/>
  </bookViews>
  <sheets>
    <sheet name="acelga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9" l="1"/>
  <c r="C93" i="9"/>
  <c r="C92" i="9"/>
  <c r="C90" i="9"/>
  <c r="C89" i="9"/>
  <c r="C88" i="9"/>
  <c r="D99" i="9" l="1"/>
  <c r="C99" i="9"/>
  <c r="C94" i="9" l="1"/>
  <c r="D88" i="9" s="1"/>
  <c r="G68" i="9"/>
  <c r="G69" i="9" s="1"/>
  <c r="G63" i="9"/>
  <c r="G62" i="9"/>
  <c r="G60" i="9"/>
  <c r="G59" i="9"/>
  <c r="G57" i="9"/>
  <c r="G55" i="9"/>
  <c r="G54" i="9"/>
  <c r="G53" i="9"/>
  <c r="G51" i="9"/>
  <c r="G50" i="9"/>
  <c r="G64" i="9" s="1"/>
  <c r="G44" i="9"/>
  <c r="G43" i="9"/>
  <c r="G42" i="9"/>
  <c r="G41" i="9"/>
  <c r="G45" i="9" s="1"/>
  <c r="G40" i="9"/>
  <c r="G39" i="9"/>
  <c r="G28" i="9"/>
  <c r="G27" i="9"/>
  <c r="G26" i="9"/>
  <c r="G25" i="9"/>
  <c r="G24" i="9"/>
  <c r="G23" i="9"/>
  <c r="G22" i="9"/>
  <c r="G21" i="9"/>
  <c r="G30" i="9" s="1"/>
  <c r="G12" i="9"/>
  <c r="G74" i="9" s="1"/>
  <c r="G71" i="9" l="1"/>
  <c r="G72" i="9" s="1"/>
  <c r="G73" i="9" s="1"/>
  <c r="D92" i="9"/>
  <c r="D90" i="9"/>
  <c r="D91" i="9"/>
  <c r="D93" i="9"/>
  <c r="D94" i="9" l="1"/>
  <c r="G75" i="9"/>
</calcChain>
</file>

<file path=xl/sharedStrings.xml><?xml version="1.0" encoding="utf-8"?>
<sst xmlns="http://schemas.openxmlformats.org/spreadsheetml/2006/main" count="174" uniqueCount="122">
  <si>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</si>
  <si>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</si>
  <si>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</si>
  <si>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</si>
  <si>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</si>
  <si>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</si>
  <si>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</si>
  <si>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</si>
  <si>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</si>
  <si>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</si>
  <si>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</si>
  <si>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</si>
  <si>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</si>
  <si>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</si>
  <si>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</si>
  <si>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</si>
  <si>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</si>
  <si>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</si>
  <si>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</si>
  <si>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</si>
  <si>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</si>
  <si>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</si>
  <si>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</si>
  <si>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</si>
  <si>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</si>
  <si>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</si>
  <si>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</si>
  <si>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</si>
  <si>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</si>
  <si>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</si>
  <si>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</si>
  <si>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</si>
  <si>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</si>
  <si>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</si>
  <si>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</si>
  <si>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</si>
  <si>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</si>
  <si>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</si>
  <si>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</si>
  <si>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</si>
  <si>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</si>
  <si>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</si>
  <si>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</si>
  <si>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</si>
  <si>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</si>
  <si>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</si>
  <si>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</si>
  <si>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</si>
  <si>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</si>
  <si>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</si>
  <si>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</si>
  <si>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</si>
  <si>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</si>
  <si>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Todas la comunas del Área</t>
  </si>
  <si>
    <t>JA</t>
  </si>
  <si>
    <t>Rancagua</t>
  </si>
  <si>
    <t>JM</t>
  </si>
  <si>
    <t>FERTILIZANTES</t>
  </si>
  <si>
    <t>HERBICIDAS</t>
  </si>
  <si>
    <t>INSECTICIDAS</t>
  </si>
  <si>
    <t>FUNGICIDAS</t>
  </si>
  <si>
    <t>$/hà</t>
  </si>
  <si>
    <t>COSTO TOTAL/hà.</t>
  </si>
  <si>
    <t xml:space="preserve">Riego </t>
  </si>
  <si>
    <t>Enero</t>
  </si>
  <si>
    <t>Medio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</si>
  <si>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</si>
  <si>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</si>
  <si>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</si>
  <si>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</si>
  <si>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</si>
  <si>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</si>
  <si>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Cosecha</t>
  </si>
  <si>
    <t xml:space="preserve">Traslados </t>
  </si>
  <si>
    <t>Marzo-Abril</t>
  </si>
  <si>
    <t>Rendimiento (qqm/hà)</t>
  </si>
  <si>
    <t>Costo unitario ($/qqm) (*)</t>
  </si>
  <si>
    <t>Octubre-Noviembre</t>
  </si>
  <si>
    <t>SEMILLA</t>
  </si>
  <si>
    <t>Semilla</t>
  </si>
  <si>
    <t>bolsas</t>
  </si>
  <si>
    <t>Urea Granulada</t>
  </si>
  <si>
    <t>Lt.</t>
  </si>
  <si>
    <t>Acelga</t>
  </si>
  <si>
    <t>RENDIMIENTO (paquetes/Há.)</t>
  </si>
  <si>
    <t>Penca Blanca</t>
  </si>
  <si>
    <t>PRECIO ESPERADO ($/Atado)</t>
  </si>
  <si>
    <t>Mercado Local</t>
  </si>
  <si>
    <t>Febrero- agosto</t>
  </si>
  <si>
    <t>Transplante</t>
  </si>
  <si>
    <t>Febrero</t>
  </si>
  <si>
    <t>Limpieza manual y azadon</t>
  </si>
  <si>
    <t>Marzo - Mayo</t>
  </si>
  <si>
    <t>Acarreo insumos y cosecha</t>
  </si>
  <si>
    <t>Febrero-Agosto</t>
  </si>
  <si>
    <t>Aplicación de fertilizantes y siembra.</t>
  </si>
  <si>
    <t>Febrero-Junio</t>
  </si>
  <si>
    <t>Febrero- Marzo</t>
  </si>
  <si>
    <t>Aplicación de Agroquimicos</t>
  </si>
  <si>
    <t>Abril-Agosto</t>
  </si>
  <si>
    <t xml:space="preserve">Aradura </t>
  </si>
  <si>
    <t>Rastraje (2)</t>
  </si>
  <si>
    <t>Enero-Febrero</t>
  </si>
  <si>
    <t>Melgadura y aplicación de fertilizante</t>
  </si>
  <si>
    <t xml:space="preserve">Acequiadura </t>
  </si>
  <si>
    <t>Aplicación de pesticidas (3)</t>
  </si>
  <si>
    <t>Acarreo de insumos.</t>
  </si>
  <si>
    <t>Septiembre - Octubre</t>
  </si>
  <si>
    <t xml:space="preserve">Almacigo, preparacion de suelo y labores. </t>
  </si>
  <si>
    <t>ha</t>
  </si>
  <si>
    <t>Superfosfato Triple</t>
  </si>
  <si>
    <t>Salitre Potasico</t>
  </si>
  <si>
    <t>MM 70 WG</t>
  </si>
  <si>
    <t xml:space="preserve">Diciembre-Enero </t>
  </si>
  <si>
    <t>Polyben 50 WP</t>
  </si>
  <si>
    <t>Mayo - Agosto</t>
  </si>
  <si>
    <t>Curzate  M8</t>
  </si>
  <si>
    <t>Karate Zeon</t>
  </si>
  <si>
    <t>Pirimor</t>
  </si>
  <si>
    <t xml:space="preserve">Abril </t>
  </si>
  <si>
    <t>Abril a Agosto</t>
  </si>
  <si>
    <t>Heladas, lluvia extemporanea o excesiva, sequía, granizo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</si>
</sst>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&quot; &quot;* #,##0.00&quot; &quot;;&quot;-&quot;* #,##0.00&quot; &quot;;&quot; &quot;* &quot;-&quot;??&quot; &quot;"/>
    <numFmt numFmtId="168" formatCode="#,##0.0"/>
    <numFmt numFmtId="169" formatCode="_-&quot;$&quot;\ * #,##0.00_-;\-&quot;$&quot;\ * #,##0.00_-;_-&quot;$&quot;\ 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9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</borders>
  <cellStyleXfs count="6">
    <xf numFmtId="0" fontId="0" fillId="0" borderId="0" applyNumberFormat="0" applyFill="0" applyBorder="0" applyProtection="0"/>
    <xf numFmtId="0" fontId="20" fillId="0" borderId="7"/>
    <xf numFmtId="166" fontId="20" fillId="0" borderId="7" applyFont="0" applyFill="0" applyBorder="0" applyAlignment="0" applyProtection="0"/>
    <xf numFmtId="169" fontId="20" fillId="0" borderId="7" applyFont="0" applyFill="0" applyBorder="0" applyAlignment="0" applyProtection="0"/>
    <xf numFmtId="169" fontId="18" fillId="0" borderId="7" applyFont="0" applyFill="0" applyBorder="0" applyAlignment="0" applyProtection="0"/>
    <xf numFmtId="41" fontId="1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/>
    </xf>
    <xf numFmtId="49" fontId="1" fillId="5" borderId="3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49" fontId="7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4" fillId="7" borderId="7" xfId="0" applyFont="1" applyFill="1" applyBorder="1" applyAlignment="1"/>
    <xf numFmtId="3" fontId="12" fillId="2" borderId="2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164" fontId="16" fillId="2" borderId="7" xfId="0" applyNumberFormat="1" applyFont="1" applyFill="1" applyBorder="1" applyAlignment="1">
      <alignment vertical="center"/>
    </xf>
    <xf numFmtId="0" fontId="14" fillId="2" borderId="7" xfId="0" applyFont="1" applyFill="1" applyBorder="1" applyAlignment="1"/>
    <xf numFmtId="49" fontId="0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164" fontId="1" fillId="5" borderId="11" xfId="0" applyNumberFormat="1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49" fontId="1" fillId="5" borderId="12" xfId="0" applyNumberFormat="1" applyFont="1" applyFill="1" applyBorder="1" applyAlignment="1">
      <alignment vertical="center"/>
    </xf>
    <xf numFmtId="164" fontId="1" fillId="5" borderId="13" xfId="0" applyNumberFormat="1" applyFont="1" applyFill="1" applyBorder="1" applyAlignment="1">
      <alignment vertical="center"/>
    </xf>
    <xf numFmtId="49" fontId="1" fillId="5" borderId="14" xfId="0" applyNumberFormat="1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164" fontId="1" fillId="6" borderId="16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49" fontId="12" fillId="8" borderId="17" xfId="0" applyNumberFormat="1" applyFont="1" applyFill="1" applyBorder="1" applyAlignment="1">
      <alignment vertical="center"/>
    </xf>
    <xf numFmtId="49" fontId="14" fillId="8" borderId="18" xfId="0" applyNumberFormat="1" applyFont="1" applyFill="1" applyBorder="1" applyAlignment="1"/>
    <xf numFmtId="49" fontId="12" fillId="2" borderId="19" xfId="0" applyNumberFormat="1" applyFont="1" applyFill="1" applyBorder="1" applyAlignment="1">
      <alignment vertical="center"/>
    </xf>
    <xf numFmtId="9" fontId="14" fillId="2" borderId="20" xfId="0" applyNumberFormat="1" applyFont="1" applyFill="1" applyBorder="1" applyAlignment="1"/>
    <xf numFmtId="49" fontId="12" fillId="8" borderId="21" xfId="0" applyNumberFormat="1" applyFont="1" applyFill="1" applyBorder="1" applyAlignment="1">
      <alignment vertical="center"/>
    </xf>
    <xf numFmtId="165" fontId="12" fillId="8" borderId="22" xfId="0" applyNumberFormat="1" applyFont="1" applyFill="1" applyBorder="1" applyAlignment="1">
      <alignment vertical="center"/>
    </xf>
    <xf numFmtId="9" fontId="12" fillId="8" borderId="23" xfId="0" applyNumberFormat="1" applyFont="1" applyFill="1" applyBorder="1" applyAlignment="1">
      <alignment vertical="center"/>
    </xf>
    <xf numFmtId="0" fontId="14" fillId="9" borderId="26" xfId="0" applyFont="1" applyFill="1" applyBorder="1" applyAlignment="1"/>
    <xf numFmtId="0" fontId="14" fillId="2" borderId="7" xfId="0" applyFont="1" applyFill="1" applyBorder="1" applyAlignment="1">
      <alignment vertical="center"/>
    </xf>
    <xf numFmtId="49" fontId="14" fillId="2" borderId="7" xfId="0" applyNumberFormat="1" applyFont="1" applyFill="1" applyBorder="1" applyAlignment="1">
      <alignment vertical="center"/>
    </xf>
    <xf numFmtId="0" fontId="12" fillId="7" borderId="7" xfId="0" applyFont="1" applyFill="1" applyBorder="1" applyAlignment="1">
      <alignment vertical="center"/>
    </xf>
    <xf numFmtId="0" fontId="9" fillId="9" borderId="6" xfId="0" applyFont="1" applyFill="1" applyBorder="1" applyAlignment="1">
      <alignment vertical="center"/>
    </xf>
    <xf numFmtId="49" fontId="17" fillId="9" borderId="7" xfId="0" applyNumberFormat="1" applyFont="1" applyFill="1" applyBorder="1" applyAlignment="1">
      <alignment vertical="center"/>
    </xf>
    <xf numFmtId="0" fontId="9" fillId="9" borderId="7" xfId="0" applyFont="1" applyFill="1" applyBorder="1" applyAlignment="1">
      <alignment vertical="center"/>
    </xf>
    <xf numFmtId="0" fontId="9" fillId="9" borderId="27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0" fillId="2" borderId="31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0" fontId="2" fillId="2" borderId="35" xfId="0" applyFont="1" applyFill="1" applyBorder="1" applyAlignment="1"/>
    <xf numFmtId="0" fontId="21" fillId="2" borderId="35" xfId="0" applyFont="1" applyFill="1" applyBorder="1" applyAlignment="1"/>
    <xf numFmtId="0" fontId="2" fillId="2" borderId="36" xfId="0" applyFont="1" applyFill="1" applyBorder="1" applyAlignment="1">
      <alignment wrapText="1"/>
    </xf>
    <xf numFmtId="14" fontId="2" fillId="2" borderId="37" xfId="0" applyNumberFormat="1" applyFont="1" applyFill="1" applyBorder="1" applyAlignment="1"/>
    <xf numFmtId="0" fontId="2" fillId="2" borderId="33" xfId="0" applyFont="1" applyFill="1" applyBorder="1" applyAlignment="1"/>
    <xf numFmtId="0" fontId="2" fillId="2" borderId="37" xfId="0" applyFont="1" applyFill="1" applyBorder="1" applyAlignment="1"/>
    <xf numFmtId="0" fontId="2" fillId="2" borderId="37" xfId="0" applyFont="1" applyFill="1" applyBorder="1" applyAlignment="1">
      <alignment horizontal="justify" wrapText="1"/>
    </xf>
    <xf numFmtId="0" fontId="0" fillId="2" borderId="38" xfId="0" applyFont="1" applyFill="1" applyBorder="1" applyAlignment="1"/>
    <xf numFmtId="0" fontId="2" fillId="2" borderId="39" xfId="0" applyFont="1" applyFill="1" applyBorder="1" applyAlignment="1"/>
    <xf numFmtId="0" fontId="2" fillId="2" borderId="40" xfId="0" applyFont="1" applyFill="1" applyBorder="1" applyAlignment="1">
      <alignment horizontal="left"/>
    </xf>
    <xf numFmtId="0" fontId="2" fillId="2" borderId="40" xfId="0" applyFont="1" applyFill="1" applyBorder="1" applyAlignment="1"/>
    <xf numFmtId="0" fontId="2" fillId="2" borderId="41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3" fontId="2" fillId="2" borderId="40" xfId="0" applyNumberFormat="1" applyFont="1" applyFill="1" applyBorder="1" applyAlignment="1"/>
    <xf numFmtId="0" fontId="2" fillId="2" borderId="4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3" fontId="2" fillId="2" borderId="44" xfId="0" applyNumberFormat="1" applyFont="1" applyFill="1" applyBorder="1" applyAlignment="1"/>
    <xf numFmtId="0" fontId="4" fillId="2" borderId="2" xfId="0" applyNumberFormat="1" applyFont="1" applyFill="1" applyBorder="1" applyAlignment="1">
      <alignment wrapText="1"/>
    </xf>
    <xf numFmtId="0" fontId="0" fillId="0" borderId="7" xfId="0" applyNumberFormat="1" applyFont="1" applyBorder="1" applyAlignment="1"/>
    <xf numFmtId="0" fontId="2" fillId="2" borderId="44" xfId="0" applyFont="1" applyFill="1" applyBorder="1" applyAlignment="1">
      <alignment horizontal="center"/>
    </xf>
    <xf numFmtId="0" fontId="0" fillId="2" borderId="45" xfId="0" applyFont="1" applyFill="1" applyBorder="1" applyAlignment="1"/>
    <xf numFmtId="0" fontId="2" fillId="2" borderId="46" xfId="0" applyFont="1" applyFill="1" applyBorder="1" applyAlignment="1"/>
    <xf numFmtId="3" fontId="2" fillId="2" borderId="46" xfId="0" applyNumberFormat="1" applyFont="1" applyFill="1" applyBorder="1" applyAlignment="1"/>
    <xf numFmtId="49" fontId="12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 applyAlignment="1"/>
    <xf numFmtId="49" fontId="14" fillId="2" borderId="52" xfId="0" applyNumberFormat="1" applyFont="1" applyFill="1" applyBorder="1" applyAlignment="1">
      <alignment vertical="center"/>
    </xf>
    <xf numFmtId="0" fontId="14" fillId="2" borderId="53" xfId="0" applyFont="1" applyFill="1" applyBorder="1" applyAlignment="1"/>
    <xf numFmtId="0" fontId="14" fillId="2" borderId="54" xfId="0" applyFont="1" applyFill="1" applyBorder="1" applyAlignment="1"/>
    <xf numFmtId="49" fontId="12" fillId="8" borderId="8" xfId="0" applyNumberFormat="1" applyFont="1" applyFill="1" applyBorder="1" applyAlignment="1">
      <alignment vertical="center"/>
    </xf>
    <xf numFmtId="0" fontId="0" fillId="2" borderId="55" xfId="0" applyFont="1" applyFill="1" applyBorder="1" applyAlignment="1"/>
    <xf numFmtId="165" fontId="12" fillId="8" borderId="23" xfId="0" applyNumberFormat="1" applyFont="1" applyFill="1" applyBorder="1" applyAlignment="1">
      <alignment vertical="center"/>
    </xf>
    <xf numFmtId="167" fontId="4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/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3" fontId="2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0" borderId="38" xfId="0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/>
    <xf numFmtId="168" fontId="4" fillId="0" borderId="2" xfId="0" applyNumberFormat="1" applyFont="1" applyFill="1" applyBorder="1" applyAlignment="1"/>
    <xf numFmtId="41" fontId="12" fillId="8" borderId="29" xfId="5" applyFont="1" applyFill="1" applyBorder="1" applyAlignment="1">
      <alignment vertical="center"/>
    </xf>
    <xf numFmtId="41" fontId="12" fillId="8" borderId="30" xfId="5" applyFont="1" applyFill="1" applyBorder="1" applyAlignment="1">
      <alignment vertical="center"/>
    </xf>
    <xf numFmtId="41" fontId="12" fillId="7" borderId="7" xfId="5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17" fillId="9" borderId="24" xfId="0" applyNumberFormat="1" applyFont="1" applyFill="1" applyBorder="1" applyAlignment="1">
      <alignment vertical="center"/>
    </xf>
    <xf numFmtId="0" fontId="12" fillId="9" borderId="25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</cellXfs>
  <cellStyles count="6">
    <cellStyle name="Millares [0]" xfId="5" builtinId="6"/>
    <cellStyle name="Millares 3" xfId="2"/>
    <cellStyle name="Moneda 3" xfId="4"/>
    <cellStyle name="Moneda 4" xfId="3"/>
    <cellStyle name="Normal" xfId="0" builtinId="0"/>
    <cellStyle name="Normal 2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99859</xdr:rowOff>
    </xdr:from>
    <xdr:to>
      <xdr:col>6</xdr:col>
      <xdr:colOff>806552</xdr:colOff>
      <xdr:row>7</xdr:row>
      <xdr:rowOff>115904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497E74C-2043-4EBF-BF23-77D26DED6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99859"/>
          <a:ext cx="5530645" cy="1360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U100"/>
  <sheetViews>
    <sheetView tabSelected="1" topLeftCell="A13" zoomScale="124" zoomScaleNormal="124" workbookViewId="0">
      <selection activeCell="I7" sqref="I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/>
  </cols>
  <sheetData>
    <row r="1" spans="1:7" ht="15" customHeight="1" x14ac:dyDescent="0.25">
      <c r="A1" s="89"/>
      <c r="B1" s="89"/>
      <c r="C1" s="89"/>
      <c r="D1" s="89"/>
      <c r="E1" s="89"/>
      <c r="F1" s="89"/>
      <c r="G1" s="89"/>
    </row>
    <row r="2" spans="1:7" ht="15" customHeight="1" x14ac:dyDescent="0.25">
      <c r="A2" s="89"/>
      <c r="B2" s="89"/>
      <c r="C2" s="89"/>
      <c r="D2" s="89"/>
      <c r="E2" s="89"/>
      <c r="F2" s="89"/>
      <c r="G2" s="89"/>
    </row>
    <row r="3" spans="1:7" ht="15" customHeight="1" x14ac:dyDescent="0.25">
      <c r="A3" s="89"/>
      <c r="B3" s="89"/>
      <c r="C3" s="89"/>
      <c r="D3" s="89"/>
      <c r="E3" s="89"/>
      <c r="F3" s="89"/>
      <c r="G3" s="89"/>
    </row>
    <row r="4" spans="1:7" ht="15" customHeight="1" x14ac:dyDescent="0.25">
      <c r="A4" s="89"/>
      <c r="B4" s="89"/>
      <c r="C4" s="89"/>
      <c r="D4" s="89"/>
      <c r="E4" s="89"/>
      <c r="F4" s="89"/>
      <c r="G4" s="89"/>
    </row>
    <row r="5" spans="1:7" ht="15" customHeight="1" x14ac:dyDescent="0.25">
      <c r="A5" s="89"/>
      <c r="B5" s="89"/>
      <c r="C5" s="89"/>
      <c r="D5" s="89"/>
      <c r="E5" s="89"/>
      <c r="F5" s="89"/>
      <c r="G5" s="89"/>
    </row>
    <row r="6" spans="1:7" ht="15" customHeight="1" x14ac:dyDescent="0.25">
      <c r="A6" s="89"/>
      <c r="B6" s="89"/>
      <c r="C6" s="89"/>
      <c r="D6" s="89"/>
      <c r="E6" s="89"/>
      <c r="F6" s="89"/>
      <c r="G6" s="89"/>
    </row>
    <row r="7" spans="1:7" ht="15" customHeight="1" x14ac:dyDescent="0.25">
      <c r="A7" s="89"/>
      <c r="B7" s="89"/>
      <c r="C7" s="89"/>
      <c r="D7" s="89"/>
      <c r="E7" s="89"/>
      <c r="F7" s="89"/>
      <c r="G7" s="89"/>
    </row>
    <row r="8" spans="1:7" ht="15" customHeight="1" x14ac:dyDescent="0.25">
      <c r="A8" s="89"/>
      <c r="B8" s="90"/>
      <c r="C8" s="91"/>
      <c r="D8" s="89"/>
      <c r="E8" s="91"/>
      <c r="F8" s="91"/>
      <c r="G8" s="91"/>
    </row>
    <row r="9" spans="1:7" ht="12" customHeight="1" x14ac:dyDescent="0.25">
      <c r="A9" s="92"/>
      <c r="B9" s="2" t="s">
        <v>0</v>
      </c>
      <c r="C9" s="3" t="s">
        <v>83</v>
      </c>
      <c r="D9" s="93"/>
      <c r="E9" s="154" t="s">
        <v>84</v>
      </c>
      <c r="F9" s="155"/>
      <c r="G9" s="139">
        <v>22000</v>
      </c>
    </row>
    <row r="10" spans="1:7" ht="38.25" customHeight="1" x14ac:dyDescent="0.25">
      <c r="A10" s="92"/>
      <c r="B10" s="4" t="s">
        <v>1</v>
      </c>
      <c r="C10" s="5" t="s">
        <v>85</v>
      </c>
      <c r="D10" s="94"/>
      <c r="E10" s="156" t="s">
        <v>2</v>
      </c>
      <c r="F10" s="157"/>
      <c r="G10" s="6" t="s">
        <v>119</v>
      </c>
    </row>
    <row r="11" spans="1:7" ht="18" customHeight="1" x14ac:dyDescent="0.25">
      <c r="A11" s="92"/>
      <c r="B11" s="4" t="s">
        <v>3</v>
      </c>
      <c r="C11" s="6" t="s">
        <v>65</v>
      </c>
      <c r="D11" s="94"/>
      <c r="E11" s="156" t="s">
        <v>86</v>
      </c>
      <c r="F11" s="157"/>
      <c r="G11" s="130">
        <v>230</v>
      </c>
    </row>
    <row r="12" spans="1:7" ht="11.25" customHeight="1" x14ac:dyDescent="0.25">
      <c r="A12" s="92"/>
      <c r="B12" s="4" t="s">
        <v>4</v>
      </c>
      <c r="C12" s="7" t="s">
        <v>5</v>
      </c>
      <c r="D12" s="94"/>
      <c r="E12" s="87" t="s">
        <v>6</v>
      </c>
      <c r="F12" s="88"/>
      <c r="G12" s="8">
        <f>(G9*G11)</f>
        <v>5060000</v>
      </c>
    </row>
    <row r="13" spans="1:7" ht="11.25" customHeight="1" x14ac:dyDescent="0.25">
      <c r="A13" s="92"/>
      <c r="B13" s="4" t="s">
        <v>7</v>
      </c>
      <c r="C13" s="6" t="s">
        <v>55</v>
      </c>
      <c r="D13" s="94"/>
      <c r="E13" s="156" t="s">
        <v>8</v>
      </c>
      <c r="F13" s="157"/>
      <c r="G13" s="6" t="s">
        <v>87</v>
      </c>
    </row>
    <row r="14" spans="1:7" ht="13.5" customHeight="1" x14ac:dyDescent="0.25">
      <c r="A14" s="92"/>
      <c r="B14" s="4" t="s">
        <v>9</v>
      </c>
      <c r="C14" s="6" t="s">
        <v>53</v>
      </c>
      <c r="D14" s="94"/>
      <c r="E14" s="156" t="s">
        <v>10</v>
      </c>
      <c r="F14" s="157"/>
      <c r="G14" s="6" t="s">
        <v>120</v>
      </c>
    </row>
    <row r="15" spans="1:7" ht="51" x14ac:dyDescent="0.25">
      <c r="A15" s="92"/>
      <c r="B15" s="4" t="s">
        <v>11</v>
      </c>
      <c r="C15" s="9">
        <v>44197</v>
      </c>
      <c r="D15" s="94"/>
      <c r="E15" s="158" t="s">
        <v>12</v>
      </c>
      <c r="F15" s="159"/>
      <c r="G15" s="140" t="s">
        <v>121</v>
      </c>
    </row>
    <row r="16" spans="1:7" ht="12" customHeight="1" x14ac:dyDescent="0.25">
      <c r="A16" s="89"/>
      <c r="B16" s="95"/>
      <c r="C16" s="96"/>
      <c r="D16" s="97"/>
      <c r="E16" s="98"/>
      <c r="F16" s="98"/>
      <c r="G16" s="99"/>
    </row>
    <row r="17" spans="1:7" ht="12" customHeight="1" x14ac:dyDescent="0.25">
      <c r="A17" s="100"/>
      <c r="B17" s="150" t="s">
        <v>13</v>
      </c>
      <c r="C17" s="151"/>
      <c r="D17" s="151"/>
      <c r="E17" s="151"/>
      <c r="F17" s="151"/>
      <c r="G17" s="151"/>
    </row>
    <row r="18" spans="1:7" ht="12" customHeight="1" x14ac:dyDescent="0.25">
      <c r="A18" s="89"/>
      <c r="B18" s="101"/>
      <c r="C18" s="102"/>
      <c r="D18" s="102"/>
      <c r="E18" s="102"/>
      <c r="F18" s="103"/>
      <c r="G18" s="103"/>
    </row>
    <row r="19" spans="1:7" ht="12" customHeight="1" x14ac:dyDescent="0.25">
      <c r="A19" s="92"/>
      <c r="B19" s="10" t="s">
        <v>14</v>
      </c>
      <c r="C19" s="104"/>
      <c r="D19" s="105"/>
      <c r="E19" s="105"/>
      <c r="F19" s="105"/>
      <c r="G19" s="105"/>
    </row>
    <row r="20" spans="1:7" ht="24" customHeight="1" x14ac:dyDescent="0.25">
      <c r="A20" s="100"/>
      <c r="B20" s="11" t="s">
        <v>15</v>
      </c>
      <c r="C20" s="11" t="s">
        <v>16</v>
      </c>
      <c r="D20" s="11" t="s">
        <v>17</v>
      </c>
      <c r="E20" s="141" t="s">
        <v>18</v>
      </c>
      <c r="F20" s="11" t="s">
        <v>19</v>
      </c>
      <c r="G20" s="11" t="s">
        <v>20</v>
      </c>
    </row>
    <row r="21" spans="1:7" ht="12.75" customHeight="1" x14ac:dyDescent="0.25">
      <c r="A21" s="100"/>
      <c r="B21" s="86" t="s">
        <v>63</v>
      </c>
      <c r="C21" s="12" t="s">
        <v>21</v>
      </c>
      <c r="D21" s="113">
        <v>8</v>
      </c>
      <c r="E21" s="131" t="s">
        <v>88</v>
      </c>
      <c r="F21" s="8">
        <v>20000</v>
      </c>
      <c r="G21" s="8">
        <f>(D21*F21)</f>
        <v>160000</v>
      </c>
    </row>
    <row r="22" spans="1:7" ht="15" x14ac:dyDescent="0.25">
      <c r="A22" s="100"/>
      <c r="B22" s="86" t="s">
        <v>89</v>
      </c>
      <c r="C22" s="12" t="s">
        <v>21</v>
      </c>
      <c r="D22" s="113">
        <v>6</v>
      </c>
      <c r="E22" s="131" t="s">
        <v>90</v>
      </c>
      <c r="F22" s="8">
        <v>25000</v>
      </c>
      <c r="G22" s="8">
        <f>(D22*F22)</f>
        <v>150000</v>
      </c>
    </row>
    <row r="23" spans="1:7" ht="12.75" customHeight="1" x14ac:dyDescent="0.25">
      <c r="A23" s="100"/>
      <c r="B23" s="86" t="s">
        <v>91</v>
      </c>
      <c r="C23" s="12" t="s">
        <v>21</v>
      </c>
      <c r="D23" s="113">
        <v>3</v>
      </c>
      <c r="E23" s="131" t="s">
        <v>92</v>
      </c>
      <c r="F23" s="8">
        <v>20000</v>
      </c>
      <c r="G23" s="8">
        <f>(D23*F23)</f>
        <v>60000</v>
      </c>
    </row>
    <row r="24" spans="1:7" ht="12.75" customHeight="1" x14ac:dyDescent="0.25">
      <c r="A24" s="100"/>
      <c r="B24" s="86" t="s">
        <v>93</v>
      </c>
      <c r="C24" s="12" t="s">
        <v>21</v>
      </c>
      <c r="D24" s="113">
        <v>2</v>
      </c>
      <c r="E24" s="131" t="s">
        <v>94</v>
      </c>
      <c r="F24" s="8">
        <v>20000</v>
      </c>
      <c r="G24" s="8">
        <f t="shared" ref="G24:G28" si="0">(D24*F24)</f>
        <v>40000</v>
      </c>
    </row>
    <row r="25" spans="1:7" ht="25.5" customHeight="1" x14ac:dyDescent="0.25">
      <c r="A25" s="100"/>
      <c r="B25" s="86" t="s">
        <v>95</v>
      </c>
      <c r="C25" s="12" t="s">
        <v>21</v>
      </c>
      <c r="D25" s="113">
        <v>2</v>
      </c>
      <c r="E25" s="131" t="s">
        <v>96</v>
      </c>
      <c r="F25" s="8">
        <v>20000</v>
      </c>
      <c r="G25" s="8">
        <f t="shared" si="0"/>
        <v>40000</v>
      </c>
    </row>
    <row r="26" spans="1:7" ht="12.75" customHeight="1" x14ac:dyDescent="0.25">
      <c r="A26" s="100"/>
      <c r="B26" s="86" t="s">
        <v>91</v>
      </c>
      <c r="C26" s="12" t="s">
        <v>21</v>
      </c>
      <c r="D26" s="113">
        <v>5</v>
      </c>
      <c r="E26" s="131" t="s">
        <v>97</v>
      </c>
      <c r="F26" s="8">
        <v>20000</v>
      </c>
      <c r="G26" s="8">
        <f t="shared" si="0"/>
        <v>100000</v>
      </c>
    </row>
    <row r="27" spans="1:7" ht="12.75" customHeight="1" x14ac:dyDescent="0.25">
      <c r="A27" s="100"/>
      <c r="B27" s="86" t="s">
        <v>98</v>
      </c>
      <c r="C27" s="12" t="s">
        <v>21</v>
      </c>
      <c r="D27" s="113">
        <v>3</v>
      </c>
      <c r="E27" s="131" t="s">
        <v>94</v>
      </c>
      <c r="F27" s="8">
        <v>20000</v>
      </c>
      <c r="G27" s="8">
        <f t="shared" si="0"/>
        <v>60000</v>
      </c>
    </row>
    <row r="28" spans="1:7" ht="12.75" customHeight="1" x14ac:dyDescent="0.25">
      <c r="A28" s="100"/>
      <c r="B28" s="86" t="s">
        <v>72</v>
      </c>
      <c r="C28" s="12" t="s">
        <v>21</v>
      </c>
      <c r="D28" s="113">
        <v>80</v>
      </c>
      <c r="E28" s="131" t="s">
        <v>99</v>
      </c>
      <c r="F28" s="8">
        <v>25000</v>
      </c>
      <c r="G28" s="8">
        <f t="shared" si="0"/>
        <v>2000000</v>
      </c>
    </row>
    <row r="29" spans="1:7" ht="12.75" customHeight="1" x14ac:dyDescent="0.25">
      <c r="A29" s="100"/>
      <c r="B29" s="86"/>
      <c r="C29" s="12"/>
      <c r="D29" s="113"/>
      <c r="E29" s="131"/>
      <c r="F29" s="8"/>
      <c r="G29" s="8"/>
    </row>
    <row r="30" spans="1:7" ht="12.75" customHeight="1" x14ac:dyDescent="0.25">
      <c r="A30" s="100"/>
      <c r="B30" s="13" t="s">
        <v>22</v>
      </c>
      <c r="C30" s="14"/>
      <c r="D30" s="14"/>
      <c r="E30" s="14"/>
      <c r="F30" s="15"/>
      <c r="G30" s="16">
        <f>SUM(G21:G28)</f>
        <v>2610000</v>
      </c>
    </row>
    <row r="31" spans="1:7" ht="12" customHeight="1" x14ac:dyDescent="0.25">
      <c r="A31" s="89"/>
      <c r="B31" s="101"/>
      <c r="C31" s="103"/>
      <c r="D31" s="103"/>
      <c r="E31" s="103"/>
      <c r="F31" s="106"/>
      <c r="G31" s="106"/>
    </row>
    <row r="32" spans="1:7" ht="12" customHeight="1" x14ac:dyDescent="0.25">
      <c r="A32" s="92"/>
      <c r="B32" s="17" t="s">
        <v>23</v>
      </c>
      <c r="C32" s="107"/>
      <c r="D32" s="108"/>
      <c r="E32" s="108"/>
      <c r="F32" s="109"/>
      <c r="G32" s="109"/>
    </row>
    <row r="33" spans="1:11" ht="24" customHeight="1" x14ac:dyDescent="0.25">
      <c r="A33" s="92"/>
      <c r="B33" s="18" t="s">
        <v>15</v>
      </c>
      <c r="C33" s="19" t="s">
        <v>16</v>
      </c>
      <c r="D33" s="19" t="s">
        <v>17</v>
      </c>
      <c r="E33" s="18" t="s">
        <v>18</v>
      </c>
      <c r="F33" s="19" t="s">
        <v>19</v>
      </c>
      <c r="G33" s="18" t="s">
        <v>20</v>
      </c>
    </row>
    <row r="34" spans="1:11" ht="12" customHeight="1" x14ac:dyDescent="0.25">
      <c r="A34" s="92"/>
      <c r="B34" s="20"/>
      <c r="C34" s="21" t="s">
        <v>54</v>
      </c>
      <c r="D34" s="21"/>
      <c r="E34" s="21"/>
      <c r="F34" s="20"/>
      <c r="G34" s="20"/>
    </row>
    <row r="35" spans="1:11" ht="12" customHeight="1" x14ac:dyDescent="0.25">
      <c r="A35" s="92"/>
      <c r="B35" s="22" t="s">
        <v>24</v>
      </c>
      <c r="C35" s="23"/>
      <c r="D35" s="23"/>
      <c r="E35" s="23"/>
      <c r="F35" s="24"/>
      <c r="G35" s="24"/>
    </row>
    <row r="36" spans="1:11" ht="12" customHeight="1" x14ac:dyDescent="0.25">
      <c r="A36" s="89"/>
      <c r="B36" s="110"/>
      <c r="C36" s="111"/>
      <c r="D36" s="111"/>
      <c r="E36" s="111"/>
      <c r="F36" s="112"/>
      <c r="G36" s="112"/>
    </row>
    <row r="37" spans="1:11" ht="12" customHeight="1" x14ac:dyDescent="0.25">
      <c r="A37" s="92"/>
      <c r="B37" s="17" t="s">
        <v>25</v>
      </c>
      <c r="C37" s="107"/>
      <c r="D37" s="108"/>
      <c r="E37" s="108"/>
      <c r="F37" s="109"/>
      <c r="G37" s="109"/>
    </row>
    <row r="38" spans="1:11" ht="24" customHeight="1" x14ac:dyDescent="0.25">
      <c r="A38" s="92"/>
      <c r="B38" s="25" t="s">
        <v>15</v>
      </c>
      <c r="C38" s="25" t="s">
        <v>16</v>
      </c>
      <c r="D38" s="25" t="s">
        <v>17</v>
      </c>
      <c r="E38" s="25" t="s">
        <v>18</v>
      </c>
      <c r="F38" s="26" t="s">
        <v>19</v>
      </c>
      <c r="G38" s="25" t="s">
        <v>20</v>
      </c>
    </row>
    <row r="39" spans="1:11" ht="12.75" customHeight="1" x14ac:dyDescent="0.25">
      <c r="A39" s="100"/>
      <c r="B39" s="86" t="s">
        <v>100</v>
      </c>
      <c r="C39" s="12" t="s">
        <v>56</v>
      </c>
      <c r="D39" s="113">
        <v>0.4</v>
      </c>
      <c r="E39" s="7" t="s">
        <v>90</v>
      </c>
      <c r="F39" s="8">
        <v>135000</v>
      </c>
      <c r="G39" s="8">
        <f t="shared" ref="G39:G44" si="1">(D39*F39)</f>
        <v>54000</v>
      </c>
    </row>
    <row r="40" spans="1:11" ht="12.75" customHeight="1" x14ac:dyDescent="0.25">
      <c r="A40" s="100"/>
      <c r="B40" s="86" t="s">
        <v>101</v>
      </c>
      <c r="C40" s="12" t="s">
        <v>56</v>
      </c>
      <c r="D40" s="113">
        <v>0.4</v>
      </c>
      <c r="E40" s="7" t="s">
        <v>102</v>
      </c>
      <c r="F40" s="8">
        <v>80000</v>
      </c>
      <c r="G40" s="8">
        <f t="shared" si="1"/>
        <v>32000</v>
      </c>
    </row>
    <row r="41" spans="1:11" ht="25.5" x14ac:dyDescent="0.25">
      <c r="A41" s="100"/>
      <c r="B41" s="86" t="s">
        <v>103</v>
      </c>
      <c r="C41" s="12" t="s">
        <v>56</v>
      </c>
      <c r="D41" s="113">
        <v>0.2</v>
      </c>
      <c r="E41" s="7" t="s">
        <v>90</v>
      </c>
      <c r="F41" s="8">
        <v>100000</v>
      </c>
      <c r="G41" s="8">
        <f t="shared" si="1"/>
        <v>20000</v>
      </c>
    </row>
    <row r="42" spans="1:11" ht="12.75" customHeight="1" x14ac:dyDescent="0.25">
      <c r="A42" s="100"/>
      <c r="B42" s="86" t="s">
        <v>104</v>
      </c>
      <c r="C42" s="12" t="s">
        <v>56</v>
      </c>
      <c r="D42" s="113">
        <v>0.125</v>
      </c>
      <c r="E42" s="7" t="s">
        <v>90</v>
      </c>
      <c r="F42" s="8">
        <v>80000</v>
      </c>
      <c r="G42" s="8">
        <f t="shared" si="1"/>
        <v>10000</v>
      </c>
    </row>
    <row r="43" spans="1:11" ht="12.75" customHeight="1" x14ac:dyDescent="0.25">
      <c r="A43" s="100"/>
      <c r="B43" s="86" t="s">
        <v>105</v>
      </c>
      <c r="C43" s="12" t="s">
        <v>56</v>
      </c>
      <c r="D43" s="113">
        <v>1</v>
      </c>
      <c r="E43" s="7" t="s">
        <v>94</v>
      </c>
      <c r="F43" s="8">
        <v>60000</v>
      </c>
      <c r="G43" s="8">
        <f t="shared" si="1"/>
        <v>60000</v>
      </c>
    </row>
    <row r="44" spans="1:11" ht="15" x14ac:dyDescent="0.25">
      <c r="A44" s="100"/>
      <c r="B44" s="86" t="s">
        <v>106</v>
      </c>
      <c r="C44" s="12" t="s">
        <v>56</v>
      </c>
      <c r="D44" s="113">
        <v>0.6</v>
      </c>
      <c r="E44" s="7" t="s">
        <v>94</v>
      </c>
      <c r="F44" s="8">
        <v>50000</v>
      </c>
      <c r="G44" s="8">
        <f t="shared" si="1"/>
        <v>30000</v>
      </c>
    </row>
    <row r="45" spans="1:11" ht="12.75" customHeight="1" x14ac:dyDescent="0.25">
      <c r="A45" s="92"/>
      <c r="B45" s="27" t="s">
        <v>26</v>
      </c>
      <c r="C45" s="28"/>
      <c r="D45" s="28"/>
      <c r="E45" s="28"/>
      <c r="F45" s="29"/>
      <c r="G45" s="30">
        <f>SUM(G39:G44)</f>
        <v>206000</v>
      </c>
    </row>
    <row r="46" spans="1:11" ht="12" customHeight="1" x14ac:dyDescent="0.25">
      <c r="A46" s="89"/>
      <c r="B46" s="110"/>
      <c r="C46" s="111"/>
      <c r="D46" s="111"/>
      <c r="E46" s="111"/>
      <c r="F46" s="112"/>
      <c r="G46" s="112"/>
    </row>
    <row r="47" spans="1:11" ht="12" customHeight="1" x14ac:dyDescent="0.25">
      <c r="A47" s="92"/>
      <c r="B47" s="17" t="s">
        <v>27</v>
      </c>
      <c r="C47" s="107"/>
      <c r="D47" s="108"/>
      <c r="E47" s="108"/>
      <c r="F47" s="109"/>
      <c r="G47" s="109"/>
    </row>
    <row r="48" spans="1:11" ht="24" customHeight="1" x14ac:dyDescent="0.25">
      <c r="A48" s="92"/>
      <c r="B48" s="26" t="s">
        <v>28</v>
      </c>
      <c r="C48" s="26" t="s">
        <v>29</v>
      </c>
      <c r="D48" s="26" t="s">
        <v>30</v>
      </c>
      <c r="E48" s="26" t="s">
        <v>18</v>
      </c>
      <c r="F48" s="26" t="s">
        <v>19</v>
      </c>
      <c r="G48" s="26" t="s">
        <v>20</v>
      </c>
      <c r="K48" s="114"/>
    </row>
    <row r="49" spans="1:11" ht="12.75" customHeight="1" x14ac:dyDescent="0.25">
      <c r="A49" s="100"/>
      <c r="B49" s="31" t="s">
        <v>78</v>
      </c>
      <c r="C49" s="32"/>
      <c r="D49" s="32"/>
      <c r="E49" s="32"/>
      <c r="F49" s="32"/>
      <c r="G49" s="32"/>
      <c r="K49" s="114"/>
    </row>
    <row r="50" spans="1:11" ht="12.75" customHeight="1" x14ac:dyDescent="0.25">
      <c r="A50" s="100"/>
      <c r="B50" s="87" t="s">
        <v>79</v>
      </c>
      <c r="C50" s="33" t="s">
        <v>80</v>
      </c>
      <c r="D50" s="132">
        <v>1.5</v>
      </c>
      <c r="E50" s="33" t="s">
        <v>107</v>
      </c>
      <c r="F50" s="34">
        <v>140000</v>
      </c>
      <c r="G50" s="34">
        <f>(D50*F50)</f>
        <v>210000</v>
      </c>
      <c r="I50" s="142"/>
    </row>
    <row r="51" spans="1:11" ht="25.5" x14ac:dyDescent="0.25">
      <c r="A51" s="100"/>
      <c r="B51" s="86" t="s">
        <v>108</v>
      </c>
      <c r="C51" s="33" t="s">
        <v>109</v>
      </c>
      <c r="D51" s="132">
        <v>1</v>
      </c>
      <c r="E51" s="33" t="s">
        <v>64</v>
      </c>
      <c r="F51" s="34">
        <v>150000</v>
      </c>
      <c r="G51" s="34">
        <f>D51*F51</f>
        <v>150000</v>
      </c>
    </row>
    <row r="52" spans="1:11" ht="12.75" customHeight="1" x14ac:dyDescent="0.25">
      <c r="A52" s="100"/>
      <c r="B52" s="35" t="s">
        <v>57</v>
      </c>
      <c r="C52" s="36"/>
      <c r="D52" s="88"/>
      <c r="E52" s="36"/>
      <c r="F52" s="34"/>
      <c r="G52" s="34"/>
    </row>
    <row r="53" spans="1:11" ht="12.75" customHeight="1" x14ac:dyDescent="0.25">
      <c r="A53" s="100"/>
      <c r="B53" s="87" t="s">
        <v>81</v>
      </c>
      <c r="C53" s="33" t="s">
        <v>31</v>
      </c>
      <c r="D53" s="132">
        <v>150</v>
      </c>
      <c r="E53" s="33" t="s">
        <v>107</v>
      </c>
      <c r="F53" s="34">
        <v>340</v>
      </c>
      <c r="G53" s="34">
        <f>(D53*F53)</f>
        <v>51000</v>
      </c>
    </row>
    <row r="54" spans="1:11" ht="12.75" customHeight="1" x14ac:dyDescent="0.25">
      <c r="A54" s="100"/>
      <c r="B54" s="87" t="s">
        <v>110</v>
      </c>
      <c r="C54" s="33" t="s">
        <v>31</v>
      </c>
      <c r="D54" s="132">
        <v>100</v>
      </c>
      <c r="E54" s="33" t="s">
        <v>90</v>
      </c>
      <c r="F54" s="34">
        <v>742</v>
      </c>
      <c r="G54" s="34">
        <f>(D54*F54)</f>
        <v>74200</v>
      </c>
    </row>
    <row r="55" spans="1:11" ht="12.75" customHeight="1" x14ac:dyDescent="0.25">
      <c r="A55" s="100"/>
      <c r="B55" s="87" t="s">
        <v>111</v>
      </c>
      <c r="C55" s="33" t="s">
        <v>32</v>
      </c>
      <c r="D55" s="132">
        <v>80</v>
      </c>
      <c r="E55" s="33" t="s">
        <v>77</v>
      </c>
      <c r="F55" s="34">
        <v>680</v>
      </c>
      <c r="G55" s="34">
        <f>(D55*F55)</f>
        <v>54400</v>
      </c>
    </row>
    <row r="56" spans="1:11" ht="12.75" customHeight="1" x14ac:dyDescent="0.25">
      <c r="A56" s="100"/>
      <c r="B56" s="35" t="s">
        <v>58</v>
      </c>
      <c r="C56" s="36"/>
      <c r="D56" s="88"/>
      <c r="E56" s="36"/>
      <c r="F56" s="34"/>
      <c r="G56" s="34"/>
    </row>
    <row r="57" spans="1:11" ht="12.75" customHeight="1" x14ac:dyDescent="0.25">
      <c r="A57" s="100"/>
      <c r="B57" s="87" t="s">
        <v>112</v>
      </c>
      <c r="C57" s="33" t="s">
        <v>31</v>
      </c>
      <c r="D57" s="132">
        <v>2.5</v>
      </c>
      <c r="E57" s="33" t="s">
        <v>113</v>
      </c>
      <c r="F57" s="34">
        <v>44300</v>
      </c>
      <c r="G57" s="34">
        <f>(D57*F57)</f>
        <v>110750</v>
      </c>
    </row>
    <row r="58" spans="1:11" ht="12.75" customHeight="1" x14ac:dyDescent="0.25">
      <c r="A58" s="100"/>
      <c r="B58" s="35" t="s">
        <v>60</v>
      </c>
      <c r="C58" s="33"/>
      <c r="D58" s="132"/>
      <c r="E58" s="33"/>
      <c r="F58" s="34"/>
      <c r="G58" s="34"/>
    </row>
    <row r="59" spans="1:11" ht="12.75" customHeight="1" x14ac:dyDescent="0.25">
      <c r="A59" s="100"/>
      <c r="B59" s="87" t="s">
        <v>114</v>
      </c>
      <c r="C59" s="33" t="s">
        <v>31</v>
      </c>
      <c r="D59" s="132">
        <v>1.5</v>
      </c>
      <c r="E59" s="33" t="s">
        <v>115</v>
      </c>
      <c r="F59" s="34">
        <v>18200</v>
      </c>
      <c r="G59" s="34">
        <f t="shared" ref="G59:G60" si="2">(D59*F59)</f>
        <v>27300</v>
      </c>
    </row>
    <row r="60" spans="1:11" ht="12.75" customHeight="1" x14ac:dyDescent="0.25">
      <c r="A60" s="100"/>
      <c r="B60" s="87" t="s">
        <v>116</v>
      </c>
      <c r="C60" s="33" t="s">
        <v>31</v>
      </c>
      <c r="D60" s="132">
        <v>4</v>
      </c>
      <c r="E60" s="33" t="s">
        <v>77</v>
      </c>
      <c r="F60" s="34">
        <v>21300</v>
      </c>
      <c r="G60" s="34">
        <f t="shared" si="2"/>
        <v>85200</v>
      </c>
    </row>
    <row r="61" spans="1:11" ht="12.75" customHeight="1" x14ac:dyDescent="0.25">
      <c r="A61" s="100"/>
      <c r="B61" s="35" t="s">
        <v>59</v>
      </c>
      <c r="C61" s="36"/>
      <c r="D61" s="88"/>
      <c r="E61" s="36"/>
      <c r="F61" s="34"/>
      <c r="G61" s="34"/>
    </row>
    <row r="62" spans="1:11" ht="12.75" customHeight="1" x14ac:dyDescent="0.25">
      <c r="A62" s="100"/>
      <c r="B62" s="133" t="s">
        <v>117</v>
      </c>
      <c r="C62" s="134" t="s">
        <v>82</v>
      </c>
      <c r="D62" s="135">
        <v>4</v>
      </c>
      <c r="E62" s="134" t="s">
        <v>107</v>
      </c>
      <c r="F62" s="136">
        <v>39400</v>
      </c>
      <c r="G62" s="136">
        <f>(D62*F62)</f>
        <v>157600</v>
      </c>
    </row>
    <row r="63" spans="1:11" ht="12.75" customHeight="1" x14ac:dyDescent="0.25">
      <c r="A63" s="116"/>
      <c r="B63" s="133" t="s">
        <v>118</v>
      </c>
      <c r="C63" s="134" t="s">
        <v>32</v>
      </c>
      <c r="D63" s="135">
        <v>0.2</v>
      </c>
      <c r="E63" s="134" t="s">
        <v>77</v>
      </c>
      <c r="F63" s="136">
        <v>78000</v>
      </c>
      <c r="G63" s="136">
        <f>(D63*F63)</f>
        <v>15600</v>
      </c>
    </row>
    <row r="64" spans="1:11" ht="13.5" customHeight="1" x14ac:dyDescent="0.25">
      <c r="A64" s="92"/>
      <c r="B64" s="37" t="s">
        <v>33</v>
      </c>
      <c r="C64" s="38"/>
      <c r="D64" s="38"/>
      <c r="E64" s="38"/>
      <c r="F64" s="39"/>
      <c r="G64" s="40">
        <f>SUM(G49:G63)</f>
        <v>936050</v>
      </c>
    </row>
    <row r="65" spans="1:255" ht="12" customHeight="1" x14ac:dyDescent="0.25">
      <c r="A65" s="89"/>
      <c r="B65" s="110"/>
      <c r="C65" s="111"/>
      <c r="D65" s="111"/>
      <c r="E65" s="115"/>
      <c r="F65" s="112"/>
      <c r="G65" s="112"/>
    </row>
    <row r="66" spans="1:255" ht="12" customHeight="1" x14ac:dyDescent="0.25">
      <c r="A66" s="92"/>
      <c r="B66" s="17" t="s">
        <v>34</v>
      </c>
      <c r="C66" s="107"/>
      <c r="D66" s="108"/>
      <c r="E66" s="108"/>
      <c r="F66" s="109"/>
      <c r="G66" s="109"/>
    </row>
    <row r="67" spans="1:255" ht="24" customHeight="1" x14ac:dyDescent="0.25">
      <c r="A67" s="92"/>
      <c r="B67" s="25" t="s">
        <v>35</v>
      </c>
      <c r="C67" s="26" t="s">
        <v>29</v>
      </c>
      <c r="D67" s="26" t="s">
        <v>30</v>
      </c>
      <c r="E67" s="25" t="s">
        <v>18</v>
      </c>
      <c r="F67" s="26" t="s">
        <v>19</v>
      </c>
      <c r="G67" s="25" t="s">
        <v>20</v>
      </c>
    </row>
    <row r="68" spans="1:255" s="138" customFormat="1" ht="12.75" customHeight="1" x14ac:dyDescent="0.25">
      <c r="A68" s="143"/>
      <c r="B68" s="131" t="s">
        <v>73</v>
      </c>
      <c r="C68" s="144" t="s">
        <v>32</v>
      </c>
      <c r="D68" s="145">
        <v>22000</v>
      </c>
      <c r="E68" s="140" t="s">
        <v>74</v>
      </c>
      <c r="F68" s="146">
        <v>7.5</v>
      </c>
      <c r="G68" s="145">
        <f>(D68*F68)</f>
        <v>165000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7"/>
      <c r="GE68" s="137"/>
      <c r="GF68" s="137"/>
      <c r="GG68" s="137"/>
      <c r="GH68" s="137"/>
      <c r="GI68" s="137"/>
      <c r="GJ68" s="137"/>
      <c r="GK68" s="137"/>
      <c r="GL68" s="137"/>
      <c r="GM68" s="137"/>
      <c r="GN68" s="137"/>
      <c r="GO68" s="137"/>
      <c r="GP68" s="137"/>
      <c r="GQ68" s="137"/>
      <c r="GR68" s="137"/>
      <c r="GS68" s="137"/>
      <c r="GT68" s="137"/>
      <c r="GU68" s="137"/>
      <c r="GV68" s="137"/>
      <c r="GW68" s="137"/>
      <c r="GX68" s="137"/>
      <c r="GY68" s="137"/>
      <c r="GZ68" s="137"/>
      <c r="HA68" s="137"/>
      <c r="HB68" s="137"/>
      <c r="HC68" s="137"/>
      <c r="HD68" s="137"/>
      <c r="HE68" s="137"/>
      <c r="HF68" s="137"/>
      <c r="HG68" s="137"/>
      <c r="HH68" s="137"/>
      <c r="HI68" s="137"/>
      <c r="HJ68" s="137"/>
      <c r="HK68" s="137"/>
      <c r="HL68" s="137"/>
      <c r="HM68" s="137"/>
      <c r="HN68" s="137"/>
      <c r="HO68" s="137"/>
      <c r="HP68" s="137"/>
      <c r="HQ68" s="137"/>
      <c r="HR68" s="137"/>
      <c r="HS68" s="137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  <c r="IK68" s="137"/>
      <c r="IL68" s="137"/>
      <c r="IM68" s="137"/>
      <c r="IN68" s="137"/>
      <c r="IO68" s="137"/>
      <c r="IP68" s="137"/>
      <c r="IQ68" s="137"/>
      <c r="IR68" s="137"/>
      <c r="IS68" s="137"/>
      <c r="IT68" s="137"/>
      <c r="IU68" s="137"/>
    </row>
    <row r="69" spans="1:255" ht="13.5" customHeight="1" x14ac:dyDescent="0.25">
      <c r="A69" s="92"/>
      <c r="B69" s="41" t="s">
        <v>36</v>
      </c>
      <c r="C69" s="42"/>
      <c r="D69" s="42"/>
      <c r="E69" s="42"/>
      <c r="F69" s="43"/>
      <c r="G69" s="44">
        <f>SUM(G68)</f>
        <v>165000</v>
      </c>
    </row>
    <row r="70" spans="1:255" ht="12" customHeight="1" x14ac:dyDescent="0.25">
      <c r="A70" s="89"/>
      <c r="B70" s="117"/>
      <c r="C70" s="117"/>
      <c r="D70" s="117"/>
      <c r="E70" s="117"/>
      <c r="F70" s="118"/>
      <c r="G70" s="118"/>
    </row>
    <row r="71" spans="1:255" ht="12" customHeight="1" x14ac:dyDescent="0.25">
      <c r="A71" s="116"/>
      <c r="B71" s="58" t="s">
        <v>37</v>
      </c>
      <c r="C71" s="59"/>
      <c r="D71" s="59"/>
      <c r="E71" s="59"/>
      <c r="F71" s="59"/>
      <c r="G71" s="60">
        <f>G30+G45+G64+G69</f>
        <v>3917050</v>
      </c>
    </row>
    <row r="72" spans="1:255" ht="12" customHeight="1" x14ac:dyDescent="0.25">
      <c r="A72" s="116"/>
      <c r="B72" s="61" t="s">
        <v>38</v>
      </c>
      <c r="C72" s="46"/>
      <c r="D72" s="46"/>
      <c r="E72" s="46"/>
      <c r="F72" s="46"/>
      <c r="G72" s="62">
        <f>G71*0.05</f>
        <v>195852.5</v>
      </c>
    </row>
    <row r="73" spans="1:255" ht="12" customHeight="1" x14ac:dyDescent="0.25">
      <c r="A73" s="116"/>
      <c r="B73" s="63" t="s">
        <v>39</v>
      </c>
      <c r="C73" s="45"/>
      <c r="D73" s="45"/>
      <c r="E73" s="45"/>
      <c r="F73" s="45"/>
      <c r="G73" s="64">
        <f>G72+G71</f>
        <v>4112902.5</v>
      </c>
    </row>
    <row r="74" spans="1:255" ht="12" customHeight="1" x14ac:dyDescent="0.25">
      <c r="A74" s="116"/>
      <c r="B74" s="61" t="s">
        <v>40</v>
      </c>
      <c r="C74" s="46"/>
      <c r="D74" s="46"/>
      <c r="E74" s="46"/>
      <c r="F74" s="46"/>
      <c r="G74" s="62">
        <f>G12</f>
        <v>5060000</v>
      </c>
    </row>
    <row r="75" spans="1:255" ht="12" customHeight="1" x14ac:dyDescent="0.25">
      <c r="A75" s="116"/>
      <c r="B75" s="65" t="s">
        <v>41</v>
      </c>
      <c r="C75" s="66"/>
      <c r="D75" s="66"/>
      <c r="E75" s="66"/>
      <c r="F75" s="66"/>
      <c r="G75" s="67">
        <f>G74-G73</f>
        <v>947097.5</v>
      </c>
    </row>
    <row r="76" spans="1:255" ht="12" customHeight="1" x14ac:dyDescent="0.25">
      <c r="A76" s="116"/>
      <c r="B76" s="56" t="s">
        <v>42</v>
      </c>
      <c r="C76" s="57"/>
      <c r="D76" s="57"/>
      <c r="E76" s="57"/>
      <c r="F76" s="57"/>
      <c r="G76" s="53"/>
    </row>
    <row r="77" spans="1:255" ht="12.75" customHeight="1" thickBot="1" x14ac:dyDescent="0.3">
      <c r="A77" s="116"/>
      <c r="B77" s="68"/>
      <c r="C77" s="57"/>
      <c r="D77" s="57"/>
      <c r="E77" s="57"/>
      <c r="F77" s="57"/>
      <c r="G77" s="53"/>
    </row>
    <row r="78" spans="1:255" ht="12" customHeight="1" x14ac:dyDescent="0.25">
      <c r="A78" s="116"/>
      <c r="B78" s="119" t="s">
        <v>43</v>
      </c>
      <c r="C78" s="120"/>
      <c r="D78" s="120"/>
      <c r="E78" s="120"/>
      <c r="F78" s="121"/>
      <c r="G78" s="53"/>
    </row>
    <row r="79" spans="1:255" ht="12" customHeight="1" x14ac:dyDescent="0.25">
      <c r="A79" s="116"/>
      <c r="B79" s="122" t="s">
        <v>66</v>
      </c>
      <c r="C79" s="55"/>
      <c r="D79" s="55"/>
      <c r="E79" s="55"/>
      <c r="F79" s="123"/>
      <c r="G79" s="53"/>
    </row>
    <row r="80" spans="1:255" ht="12" customHeight="1" x14ac:dyDescent="0.25">
      <c r="A80" s="116"/>
      <c r="B80" s="122" t="s">
        <v>67</v>
      </c>
      <c r="C80" s="55"/>
      <c r="D80" s="55"/>
      <c r="E80" s="55"/>
      <c r="F80" s="123"/>
      <c r="G80" s="53"/>
    </row>
    <row r="81" spans="1:7" ht="12" customHeight="1" x14ac:dyDescent="0.25">
      <c r="A81" s="116"/>
      <c r="B81" s="122" t="s">
        <v>68</v>
      </c>
      <c r="C81" s="55"/>
      <c r="D81" s="55"/>
      <c r="E81" s="55"/>
      <c r="F81" s="123"/>
      <c r="G81" s="53"/>
    </row>
    <row r="82" spans="1:7" ht="12" customHeight="1" x14ac:dyDescent="0.25">
      <c r="A82" s="116"/>
      <c r="B82" s="122" t="s">
        <v>69</v>
      </c>
      <c r="C82" s="55"/>
      <c r="D82" s="55"/>
      <c r="E82" s="55"/>
      <c r="F82" s="123"/>
      <c r="G82" s="53"/>
    </row>
    <row r="83" spans="1:7" ht="12" customHeight="1" x14ac:dyDescent="0.25">
      <c r="A83" s="116"/>
      <c r="B83" s="122" t="s">
        <v>70</v>
      </c>
      <c r="C83" s="55"/>
      <c r="D83" s="55"/>
      <c r="E83" s="55"/>
      <c r="F83" s="123"/>
      <c r="G83" s="53"/>
    </row>
    <row r="84" spans="1:7" ht="12.75" customHeight="1" thickBot="1" x14ac:dyDescent="0.3">
      <c r="A84" s="116"/>
      <c r="B84" s="124" t="s">
        <v>71</v>
      </c>
      <c r="C84" s="125"/>
      <c r="D84" s="125"/>
      <c r="E84" s="125"/>
      <c r="F84" s="126"/>
      <c r="G84" s="53"/>
    </row>
    <row r="85" spans="1:7" ht="12.75" customHeight="1" x14ac:dyDescent="0.25">
      <c r="A85" s="116"/>
      <c r="B85" s="78"/>
      <c r="C85" s="55"/>
      <c r="D85" s="55"/>
      <c r="E85" s="55"/>
      <c r="F85" s="55"/>
      <c r="G85" s="53"/>
    </row>
    <row r="86" spans="1:7" ht="15" customHeight="1" thickBot="1" x14ac:dyDescent="0.3">
      <c r="A86" s="116"/>
      <c r="B86" s="152" t="s">
        <v>44</v>
      </c>
      <c r="C86" s="153"/>
      <c r="D86" s="77"/>
      <c r="E86" s="47"/>
      <c r="F86" s="47"/>
      <c r="G86" s="53"/>
    </row>
    <row r="87" spans="1:7" ht="12" customHeight="1" x14ac:dyDescent="0.25">
      <c r="A87" s="116"/>
      <c r="B87" s="70" t="s">
        <v>35</v>
      </c>
      <c r="C87" s="127" t="s">
        <v>61</v>
      </c>
      <c r="D87" s="71" t="s">
        <v>45</v>
      </c>
      <c r="E87" s="47"/>
      <c r="F87" s="47"/>
      <c r="G87" s="53"/>
    </row>
    <row r="88" spans="1:7" ht="12" customHeight="1" x14ac:dyDescent="0.25">
      <c r="A88" s="116"/>
      <c r="B88" s="72" t="s">
        <v>46</v>
      </c>
      <c r="C88" s="48">
        <f>+G30</f>
        <v>2610000</v>
      </c>
      <c r="D88" s="73">
        <f>(C88/C94)</f>
        <v>0.63458834728029656</v>
      </c>
      <c r="E88" s="47"/>
      <c r="F88" s="47"/>
      <c r="G88" s="53"/>
    </row>
    <row r="89" spans="1:7" ht="12" customHeight="1" x14ac:dyDescent="0.25">
      <c r="A89" s="116"/>
      <c r="B89" s="72" t="s">
        <v>47</v>
      </c>
      <c r="C89" s="49">
        <f>+G35</f>
        <v>0</v>
      </c>
      <c r="D89" s="73">
        <v>0</v>
      </c>
      <c r="E89" s="47"/>
      <c r="F89" s="47"/>
      <c r="G89" s="53"/>
    </row>
    <row r="90" spans="1:7" ht="12" customHeight="1" x14ac:dyDescent="0.25">
      <c r="A90" s="116"/>
      <c r="B90" s="72" t="s">
        <v>48</v>
      </c>
      <c r="C90" s="48">
        <f>+G45</f>
        <v>206000</v>
      </c>
      <c r="D90" s="73">
        <f>(C90/C94)</f>
        <v>5.0086283348559808E-2</v>
      </c>
      <c r="E90" s="47"/>
      <c r="F90" s="47"/>
      <c r="G90" s="53"/>
    </row>
    <row r="91" spans="1:7" ht="12" customHeight="1" x14ac:dyDescent="0.25">
      <c r="A91" s="116"/>
      <c r="B91" s="72" t="s">
        <v>28</v>
      </c>
      <c r="C91" s="48">
        <f>+G64</f>
        <v>936050</v>
      </c>
      <c r="D91" s="73">
        <f>(C91/C94)</f>
        <v>0.22758866761368643</v>
      </c>
      <c r="E91" s="47"/>
      <c r="F91" s="47"/>
      <c r="G91" s="53"/>
    </row>
    <row r="92" spans="1:7" ht="12" customHeight="1" x14ac:dyDescent="0.25">
      <c r="A92" s="116"/>
      <c r="B92" s="72" t="s">
        <v>49</v>
      </c>
      <c r="C92" s="50">
        <f>+G69</f>
        <v>165000</v>
      </c>
      <c r="D92" s="73">
        <f>(C92/C94)</f>
        <v>4.0117654138409557E-2</v>
      </c>
      <c r="E92" s="52"/>
      <c r="F92" s="52"/>
      <c r="G92" s="53"/>
    </row>
    <row r="93" spans="1:7" ht="12" customHeight="1" x14ac:dyDescent="0.25">
      <c r="A93" s="116"/>
      <c r="B93" s="72" t="s">
        <v>50</v>
      </c>
      <c r="C93" s="50">
        <f>+G72</f>
        <v>195852.5</v>
      </c>
      <c r="D93" s="73">
        <f>(C93/C94)</f>
        <v>4.7619047619047616E-2</v>
      </c>
      <c r="E93" s="52"/>
      <c r="F93" s="52"/>
      <c r="G93" s="53"/>
    </row>
    <row r="94" spans="1:7" ht="12.75" customHeight="1" thickBot="1" x14ac:dyDescent="0.3">
      <c r="A94" s="116"/>
      <c r="B94" s="74" t="s">
        <v>62</v>
      </c>
      <c r="C94" s="75">
        <f>SUM(C88:C93)</f>
        <v>4112902.5</v>
      </c>
      <c r="D94" s="76">
        <f>SUM(D88:D93)</f>
        <v>1</v>
      </c>
      <c r="E94" s="52"/>
      <c r="F94" s="52"/>
      <c r="G94" s="53"/>
    </row>
    <row r="95" spans="1:7" ht="12" customHeight="1" x14ac:dyDescent="0.25">
      <c r="A95" s="116"/>
      <c r="B95" s="68"/>
      <c r="C95" s="57"/>
      <c r="D95" s="57"/>
      <c r="E95" s="57"/>
      <c r="F95" s="57"/>
      <c r="G95" s="53"/>
    </row>
    <row r="96" spans="1:7" ht="12.75" customHeight="1" x14ac:dyDescent="0.25">
      <c r="A96" s="116"/>
      <c r="B96" s="69"/>
      <c r="C96" s="57"/>
      <c r="D96" s="57"/>
      <c r="E96" s="57"/>
      <c r="F96" s="57"/>
      <c r="G96" s="53"/>
    </row>
    <row r="97" spans="1:7" ht="12" customHeight="1" thickBot="1" x14ac:dyDescent="0.3">
      <c r="A97" s="128"/>
      <c r="B97" s="81"/>
      <c r="C97" s="82" t="s">
        <v>51</v>
      </c>
      <c r="D97" s="83"/>
      <c r="E97" s="84"/>
      <c r="F97" s="51"/>
      <c r="G97" s="53"/>
    </row>
    <row r="98" spans="1:7" ht="12" customHeight="1" x14ac:dyDescent="0.25">
      <c r="A98" s="116"/>
      <c r="B98" s="85" t="s">
        <v>75</v>
      </c>
      <c r="C98" s="147">
        <v>18000</v>
      </c>
      <c r="D98" s="147">
        <v>20000</v>
      </c>
      <c r="E98" s="148">
        <v>22000</v>
      </c>
      <c r="F98" s="149"/>
      <c r="G98" s="54"/>
    </row>
    <row r="99" spans="1:7" ht="12.75" customHeight="1" thickBot="1" x14ac:dyDescent="0.3">
      <c r="A99" s="116"/>
      <c r="B99" s="74" t="s">
        <v>76</v>
      </c>
      <c r="C99" s="75">
        <f>+G73/C98</f>
        <v>228.49458333333334</v>
      </c>
      <c r="D99" s="75">
        <f>+G73/D98</f>
        <v>205.64512500000001</v>
      </c>
      <c r="E99" s="129">
        <v>200</v>
      </c>
      <c r="F99" s="80"/>
      <c r="G99" s="54"/>
    </row>
    <row r="100" spans="1:7" ht="15.6" customHeight="1" x14ac:dyDescent="0.25">
      <c r="A100" s="116"/>
      <c r="B100" s="79" t="s">
        <v>52</v>
      </c>
      <c r="C100" s="55"/>
      <c r="D100" s="55"/>
      <c r="E100" s="55"/>
      <c r="F100" s="55"/>
      <c r="G100" s="55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2021-03-08T16:27:21Z</cp:lastPrinted>
  <dcterms:created xsi:type="dcterms:W3CDTF">2020-11-27T12:49:26Z</dcterms:created>
  <dcterms:modified xsi:type="dcterms:W3CDTF">2021-04-07T15:34:28Z</dcterms:modified>
</cp:coreProperties>
</file>