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Ajo Blanc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C97" i="1" l="1"/>
  <c r="D97" i="1"/>
  <c r="G46" i="1" l="1"/>
  <c r="G47" i="1"/>
  <c r="G48" i="1"/>
  <c r="G49" i="1"/>
  <c r="G50" i="1"/>
  <c r="G52" i="1"/>
  <c r="G54" i="1"/>
  <c r="G55" i="1"/>
  <c r="G57" i="1"/>
  <c r="G59" i="1"/>
  <c r="G22" i="1"/>
  <c r="G23" i="1"/>
  <c r="G24" i="1"/>
  <c r="G25" i="1"/>
  <c r="G26" i="1"/>
  <c r="G27" i="1"/>
  <c r="G21" i="1"/>
  <c r="G28" i="1" l="1"/>
  <c r="G61" i="1"/>
  <c r="G38" i="1"/>
  <c r="G37" i="1"/>
  <c r="G39" i="1" l="1"/>
  <c r="G12" i="1"/>
  <c r="C91" i="1" l="1"/>
  <c r="G71" i="1"/>
  <c r="C87" i="1" l="1"/>
  <c r="C90" i="1"/>
  <c r="C89" i="1"/>
  <c r="G68" i="1" l="1"/>
  <c r="G69" i="1" s="1"/>
  <c r="G70" i="1" l="1"/>
  <c r="C92" i="1"/>
  <c r="C93" i="1" s="1"/>
  <c r="D90" i="1" s="1"/>
  <c r="D98" i="1" l="1"/>
  <c r="E98" i="1"/>
  <c r="C98" i="1"/>
  <c r="G72" i="1"/>
  <c r="D92" i="1"/>
  <c r="D89" i="1"/>
  <c r="D91" i="1"/>
  <c r="D87" i="1"/>
  <c r="D93" i="1" l="1"/>
</calcChain>
</file>

<file path=xl/sharedStrings.xml><?xml version="1.0" encoding="utf-8"?>
<sst xmlns="http://schemas.openxmlformats.org/spreadsheetml/2006/main" count="161" uniqueCount="115">
  <si>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</si>
  <si>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</si>
  <si>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</si>
  <si>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</si>
  <si>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</si>
  <si>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</si>
  <si>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</si>
  <si>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</si>
  <si>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</si>
  <si>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</si>
  <si>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</si>
  <si>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</si>
  <si>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</si>
  <si>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</si>
  <si>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</si>
  <si>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</si>
  <si>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</si>
  <si>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</si>
  <si>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</si>
  <si>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</si>
  <si>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</si>
  <si>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</si>
  <si>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</si>
  <si>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</si>
  <si>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</si>
  <si>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</si>
  <si>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</si>
  <si>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</si>
  <si>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</si>
  <si>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</si>
  <si>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</si>
  <si>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</si>
  <si>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</si>
  <si>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</si>
  <si>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</si>
  <si>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</si>
  <si>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</si>
  <si>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</si>
  <si>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</si>
  <si>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</si>
  <si>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</si>
  <si>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</si>
  <si>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</si>
  <si>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</si>
  <si>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</si>
  <si>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</si>
  <si>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</si>
  <si>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</si>
  <si>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</si>
  <si>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</si>
  <si>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</si>
  <si>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</si>
  <si>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</si>
  <si>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</si>
  <si>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</si>
  <si>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</si>
  <si>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</si>
  <si>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</si>
  <si>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</si>
  <si>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</si>
  <si>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</si>
  <si>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</si>
  <si>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</si>
  <si>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</si>
  <si>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</si>
  <si>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</si>
  <si>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</si>
  <si>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Heladas-estructuras productivas dañadas por sismos-lluvia excesiva-aluviones</t>
  </si>
  <si>
    <t>Nivelación de suelo y abonado de fondo</t>
  </si>
  <si>
    <t>Siembra</t>
  </si>
  <si>
    <t>Desmalezado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</si>
  <si>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</si>
  <si>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</si>
  <si>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</si>
  <si>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</si>
  <si>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</si>
  <si>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</si>
  <si>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Blanco var Local</t>
  </si>
  <si>
    <t>RENDIMIENTO ( TRENZAS/Há.)</t>
  </si>
  <si>
    <t>Octubre-Marzo</t>
  </si>
  <si>
    <t>Octubre-Enero</t>
  </si>
  <si>
    <t>Enero-Abril</t>
  </si>
  <si>
    <t>Enero-Septiembre</t>
  </si>
  <si>
    <t>Cosecha-Post Cosecha (Trensado)</t>
  </si>
  <si>
    <t>Abril-julio</t>
  </si>
  <si>
    <t>Rastraje</t>
  </si>
  <si>
    <t>Kg</t>
  </si>
  <si>
    <t>Diciembre-Marzo</t>
  </si>
  <si>
    <t>Saco 25 Kg</t>
  </si>
  <si>
    <t>Fosfato Diamónico</t>
  </si>
  <si>
    <t>Super Fosfato Triple</t>
  </si>
  <si>
    <t>Nitrato de Potasio</t>
  </si>
  <si>
    <t>Enero-Agosto</t>
  </si>
  <si>
    <t>Saco 50 Kg</t>
  </si>
  <si>
    <t>Afalon Flow</t>
  </si>
  <si>
    <t>Hache Uno 2000 175 EC</t>
  </si>
  <si>
    <t>lt</t>
  </si>
  <si>
    <t>Zero 5 EC</t>
  </si>
  <si>
    <t>Marzo-Septiembre</t>
  </si>
  <si>
    <t>ACARICIDA</t>
  </si>
  <si>
    <t>Marzo-Agosto</t>
  </si>
  <si>
    <t>8. Período de siembra a cosecha 9 meses.</t>
  </si>
  <si>
    <t>7. Metodo de siembra en eras, densidad alta a un marco de 0.1 m x 0.1 m.</t>
  </si>
  <si>
    <t>Enero</t>
  </si>
  <si>
    <t>Enero-Diciembre</t>
  </si>
  <si>
    <t>PRECIO ESPERADO ($/Trenza.)</t>
  </si>
  <si>
    <t>Rendimiento (Tenzas/hà)</t>
  </si>
  <si>
    <t>Costo unitario ($/Trenza) (*)</t>
  </si>
  <si>
    <t>AJO BLANCO</t>
  </si>
  <si>
    <t>Guano no avícola</t>
  </si>
  <si>
    <t>Vertimec 018 EC</t>
  </si>
  <si>
    <t>Lt</t>
  </si>
  <si>
    <t>Rugby 10G</t>
  </si>
  <si>
    <t>NEMATICA</t>
  </si>
  <si>
    <t>ESCENARIOS COSTO UNITARIO  ($/Trenza)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</si>
</sst>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3" fillId="7" borderId="23" xfId="0" applyFont="1" applyFill="1" applyBorder="1" applyAlignment="1"/>
    <xf numFmtId="49" fontId="11" fillId="8" borderId="24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/>
    <xf numFmtId="49" fontId="11" fillId="8" borderId="39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9" fontId="11" fillId="8" borderId="41" xfId="0" applyNumberFormat="1" applyFont="1" applyFill="1" applyBorder="1" applyAlignment="1">
      <alignment vertical="center"/>
    </xf>
    <xf numFmtId="0" fontId="13" fillId="9" borderId="44" xfId="0" applyFont="1" applyFill="1" applyBorder="1" applyAlignment="1"/>
    <xf numFmtId="0" fontId="13" fillId="2" borderId="23" xfId="0" applyFont="1" applyFill="1" applyBorder="1" applyAlignment="1">
      <alignment vertical="center"/>
    </xf>
    <xf numFmtId="49" fontId="13" fillId="2" borderId="23" xfId="0" applyNumberFormat="1" applyFont="1" applyFill="1" applyBorder="1" applyAlignment="1">
      <alignment vertical="center"/>
    </xf>
    <xf numFmtId="49" fontId="11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0" fontId="13" fillId="2" borderId="49" xfId="0" applyFont="1" applyFill="1" applyBorder="1" applyAlignment="1"/>
    <xf numFmtId="0" fontId="13" fillId="2" borderId="51" xfId="0" applyFont="1" applyFill="1" applyBorder="1" applyAlignment="1"/>
    <xf numFmtId="0" fontId="13" fillId="2" borderId="52" xfId="0" applyFont="1" applyFill="1" applyBorder="1" applyAlignment="1"/>
    <xf numFmtId="0" fontId="11" fillId="7" borderId="23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49" fontId="11" fillId="8" borderId="54" xfId="0" applyNumberFormat="1" applyFont="1" applyFill="1" applyBorder="1" applyAlignment="1">
      <alignment vertical="center"/>
    </xf>
    <xf numFmtId="166" fontId="11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0" fontId="17" fillId="0" borderId="48" xfId="0" applyFont="1" applyFill="1" applyBorder="1"/>
    <xf numFmtId="0" fontId="17" fillId="0" borderId="50" xfId="0" applyFont="1" applyFill="1" applyBorder="1"/>
    <xf numFmtId="49" fontId="10" fillId="2" borderId="6" xfId="0" applyNumberFormat="1" applyFont="1" applyFill="1" applyBorder="1" applyAlignment="1">
      <alignment horizontal="right"/>
    </xf>
    <xf numFmtId="14" fontId="10" fillId="2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3" fontId="10" fillId="2" borderId="6" xfId="0" applyNumberFormat="1" applyFont="1" applyFill="1" applyBorder="1" applyAlignment="1">
      <alignment horizontal="right" wrapText="1"/>
    </xf>
    <xf numFmtId="49" fontId="10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/>
    <xf numFmtId="3" fontId="10" fillId="2" borderId="6" xfId="0" applyNumberFormat="1" applyFont="1" applyFill="1" applyBorder="1" applyAlignment="1"/>
    <xf numFmtId="49" fontId="18" fillId="2" borderId="6" xfId="0" applyNumberFormat="1" applyFont="1" applyFill="1" applyBorder="1" applyAlignment="1"/>
    <xf numFmtId="0" fontId="10" fillId="2" borderId="6" xfId="0" applyFont="1" applyFill="1" applyBorder="1" applyAlignment="1">
      <alignment horizontal="center"/>
    </xf>
    <xf numFmtId="49" fontId="10" fillId="2" borderId="19" xfId="0" applyNumberFormat="1" applyFont="1" applyFill="1" applyBorder="1" applyAlignment="1"/>
    <xf numFmtId="49" fontId="10" fillId="2" borderId="19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/>
    <xf numFmtId="3" fontId="10" fillId="2" borderId="19" xfId="0" applyNumberFormat="1" applyFont="1" applyFill="1" applyBorder="1" applyAlignment="1"/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 wrapText="1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vertical="center"/>
    </xf>
    <xf numFmtId="3" fontId="6" fillId="3" borderId="62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right" wrapText="1"/>
    </xf>
    <xf numFmtId="3" fontId="4" fillId="2" borderId="60" xfId="0" applyNumberFormat="1" applyFont="1" applyFill="1" applyBorder="1" applyAlignment="1">
      <alignment horizontal="right" wrapText="1"/>
    </xf>
    <xf numFmtId="49" fontId="10" fillId="0" borderId="6" xfId="0" applyNumberFormat="1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 wrapText="1"/>
    </xf>
    <xf numFmtId="3" fontId="11" fillId="8" borderId="55" xfId="0" applyNumberFormat="1" applyFont="1" applyFill="1" applyBorder="1" applyAlignment="1">
      <alignment vertical="center"/>
    </xf>
    <xf numFmtId="3" fontId="11" fillId="8" borderId="5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/>
    <xf numFmtId="49" fontId="16" fillId="9" borderId="42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49" fontId="3" fillId="3" borderId="58" xfId="0" applyNumberFormat="1" applyFont="1" applyFill="1" applyBorder="1" applyAlignment="1">
      <alignment wrapText="1"/>
    </xf>
    <xf numFmtId="49" fontId="3" fillId="3" borderId="59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9"/>
  <sheetViews>
    <sheetView showGridLines="0" tabSelected="1" topLeftCell="A46" workbookViewId="0">
      <selection activeCell="K64" sqref="K6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7" t="s">
        <v>108</v>
      </c>
      <c r="D9" s="7"/>
      <c r="E9" s="160" t="s">
        <v>78</v>
      </c>
      <c r="F9" s="161"/>
      <c r="G9" s="114">
        <v>1700</v>
      </c>
    </row>
    <row r="10" spans="1:7" ht="38.25" customHeight="1" x14ac:dyDescent="0.25">
      <c r="A10" s="5"/>
      <c r="B10" s="133" t="s">
        <v>1</v>
      </c>
      <c r="C10" s="150" t="s">
        <v>77</v>
      </c>
      <c r="D10" s="7"/>
      <c r="E10" s="158" t="s">
        <v>2</v>
      </c>
      <c r="F10" s="159"/>
      <c r="G10" s="149" t="s">
        <v>79</v>
      </c>
    </row>
    <row r="11" spans="1:7" ht="18" customHeight="1" x14ac:dyDescent="0.25">
      <c r="A11" s="5"/>
      <c r="B11" s="133" t="s">
        <v>3</v>
      </c>
      <c r="C11" s="107" t="s">
        <v>4</v>
      </c>
      <c r="D11" s="7"/>
      <c r="E11" s="156" t="s">
        <v>105</v>
      </c>
      <c r="F11" s="157"/>
      <c r="G11" s="109">
        <v>10000</v>
      </c>
    </row>
    <row r="12" spans="1:7" ht="11.25" customHeight="1" x14ac:dyDescent="0.25">
      <c r="A12" s="5"/>
      <c r="B12" s="133" t="s">
        <v>5</v>
      </c>
      <c r="C12" s="107" t="s">
        <v>64</v>
      </c>
      <c r="D12" s="7"/>
      <c r="E12" s="110" t="s">
        <v>6</v>
      </c>
      <c r="F12" s="111"/>
      <c r="G12" s="112">
        <f>+G11*G9</f>
        <v>17000000</v>
      </c>
    </row>
    <row r="13" spans="1:7" ht="11.25" customHeight="1" x14ac:dyDescent="0.25">
      <c r="A13" s="5"/>
      <c r="B13" s="133" t="s">
        <v>7</v>
      </c>
      <c r="C13" s="107" t="s">
        <v>65</v>
      </c>
      <c r="D13" s="7"/>
      <c r="E13" s="156" t="s">
        <v>8</v>
      </c>
      <c r="F13" s="157"/>
      <c r="G13" s="107" t="s">
        <v>66</v>
      </c>
    </row>
    <row r="14" spans="1:7" ht="13.5" customHeight="1" x14ac:dyDescent="0.25">
      <c r="A14" s="5"/>
      <c r="B14" s="133" t="s">
        <v>9</v>
      </c>
      <c r="C14" s="107" t="s">
        <v>63</v>
      </c>
      <c r="D14" s="7"/>
      <c r="E14" s="156" t="s">
        <v>10</v>
      </c>
      <c r="F14" s="157"/>
      <c r="G14" s="107" t="s">
        <v>80</v>
      </c>
    </row>
    <row r="15" spans="1:7" ht="79.5" x14ac:dyDescent="0.25">
      <c r="A15" s="5"/>
      <c r="B15" s="133" t="s">
        <v>11</v>
      </c>
      <c r="C15" s="108">
        <v>44200</v>
      </c>
      <c r="D15" s="7"/>
      <c r="E15" s="162" t="s">
        <v>12</v>
      </c>
      <c r="F15" s="163"/>
      <c r="G15" s="113" t="s">
        <v>67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4" t="s">
        <v>13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5" t="s">
        <v>21</v>
      </c>
      <c r="C21" s="116" t="s">
        <v>22</v>
      </c>
      <c r="D21" s="117">
        <v>0.375</v>
      </c>
      <c r="E21" s="115" t="s">
        <v>103</v>
      </c>
      <c r="F21" s="112">
        <v>15000</v>
      </c>
      <c r="G21" s="112">
        <f>(D21*F21)</f>
        <v>5625</v>
      </c>
    </row>
    <row r="22" spans="1:7" ht="20.45" customHeight="1" x14ac:dyDescent="0.25">
      <c r="A22" s="13"/>
      <c r="B22" s="115" t="s">
        <v>23</v>
      </c>
      <c r="C22" s="116" t="s">
        <v>22</v>
      </c>
      <c r="D22" s="117">
        <v>30</v>
      </c>
      <c r="E22" s="115" t="s">
        <v>104</v>
      </c>
      <c r="F22" s="112">
        <v>15000</v>
      </c>
      <c r="G22" s="112">
        <f t="shared" ref="G22:G27" si="0">(D22*F22)</f>
        <v>450000</v>
      </c>
    </row>
    <row r="23" spans="1:7" ht="24.95" customHeight="1" x14ac:dyDescent="0.25">
      <c r="A23" s="13"/>
      <c r="B23" s="115" t="s">
        <v>68</v>
      </c>
      <c r="C23" s="116" t="s">
        <v>22</v>
      </c>
      <c r="D23" s="117">
        <v>4</v>
      </c>
      <c r="E23" s="115" t="s">
        <v>81</v>
      </c>
      <c r="F23" s="112">
        <v>15000</v>
      </c>
      <c r="G23" s="112">
        <f t="shared" si="0"/>
        <v>60000</v>
      </c>
    </row>
    <row r="24" spans="1:7" ht="14.45" customHeight="1" x14ac:dyDescent="0.25">
      <c r="A24" s="13"/>
      <c r="B24" s="115" t="s">
        <v>69</v>
      </c>
      <c r="C24" s="116" t="s">
        <v>22</v>
      </c>
      <c r="D24" s="117">
        <v>24</v>
      </c>
      <c r="E24" s="115" t="s">
        <v>81</v>
      </c>
      <c r="F24" s="112">
        <v>15000</v>
      </c>
      <c r="G24" s="112">
        <f t="shared" si="0"/>
        <v>360000</v>
      </c>
    </row>
    <row r="25" spans="1:7" ht="14.45" customHeight="1" x14ac:dyDescent="0.25">
      <c r="A25" s="13"/>
      <c r="B25" s="115" t="s">
        <v>70</v>
      </c>
      <c r="C25" s="116" t="s">
        <v>28</v>
      </c>
      <c r="D25" s="117">
        <v>12</v>
      </c>
      <c r="E25" s="115" t="s">
        <v>84</v>
      </c>
      <c r="F25" s="112">
        <v>15000</v>
      </c>
      <c r="G25" s="112">
        <f t="shared" si="0"/>
        <v>180000</v>
      </c>
    </row>
    <row r="26" spans="1:7" ht="14.45" customHeight="1" x14ac:dyDescent="0.25">
      <c r="A26" s="13"/>
      <c r="B26" s="115" t="s">
        <v>71</v>
      </c>
      <c r="C26" s="116" t="s">
        <v>22</v>
      </c>
      <c r="D26" s="117">
        <v>32</v>
      </c>
      <c r="E26" s="115" t="s">
        <v>82</v>
      </c>
      <c r="F26" s="112">
        <v>15000</v>
      </c>
      <c r="G26" s="112">
        <f t="shared" si="0"/>
        <v>480000</v>
      </c>
    </row>
    <row r="27" spans="1:7" ht="23.45" customHeight="1" x14ac:dyDescent="0.25">
      <c r="A27" s="13"/>
      <c r="B27" s="115" t="s">
        <v>83</v>
      </c>
      <c r="C27" s="116" t="s">
        <v>22</v>
      </c>
      <c r="D27" s="117">
        <v>37</v>
      </c>
      <c r="E27" s="115" t="s">
        <v>80</v>
      </c>
      <c r="F27" s="112">
        <v>15000</v>
      </c>
      <c r="G27" s="112">
        <f t="shared" si="0"/>
        <v>555000</v>
      </c>
    </row>
    <row r="28" spans="1:7" ht="12.75" customHeight="1" x14ac:dyDescent="0.25">
      <c r="A28" s="13"/>
      <c r="B28" s="21" t="s">
        <v>24</v>
      </c>
      <c r="C28" s="22"/>
      <c r="D28" s="22"/>
      <c r="E28" s="22"/>
      <c r="F28" s="23"/>
      <c r="G28" s="24">
        <f>SUM(G21:G27)</f>
        <v>2090625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25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8" ht="12" customHeight="1" x14ac:dyDescent="0.25">
      <c r="A33" s="5"/>
      <c r="B33" s="34" t="s">
        <v>26</v>
      </c>
      <c r="C33" s="35"/>
      <c r="D33" s="35"/>
      <c r="E33" s="35"/>
      <c r="F33" s="36"/>
      <c r="G33" s="36"/>
    </row>
    <row r="34" spans="1:8" ht="12" customHeight="1" x14ac:dyDescent="0.25">
      <c r="A34" s="2"/>
      <c r="B34" s="37"/>
      <c r="C34" s="38"/>
      <c r="D34" s="38"/>
      <c r="E34" s="38"/>
      <c r="F34" s="39"/>
      <c r="G34" s="39"/>
    </row>
    <row r="35" spans="1:8" ht="12" customHeight="1" x14ac:dyDescent="0.25">
      <c r="A35" s="5"/>
      <c r="B35" s="26" t="s">
        <v>27</v>
      </c>
      <c r="C35" s="27"/>
      <c r="D35" s="28"/>
      <c r="E35" s="28"/>
      <c r="F35" s="29"/>
      <c r="G35" s="29"/>
    </row>
    <row r="36" spans="1:8" ht="24" customHeight="1" x14ac:dyDescent="0.25">
      <c r="A36" s="5"/>
      <c r="B36" s="134" t="s">
        <v>15</v>
      </c>
      <c r="C36" s="134" t="s">
        <v>16</v>
      </c>
      <c r="D36" s="134" t="s">
        <v>17</v>
      </c>
      <c r="E36" s="134" t="s">
        <v>18</v>
      </c>
      <c r="F36" s="135" t="s">
        <v>19</v>
      </c>
      <c r="G36" s="134" t="s">
        <v>20</v>
      </c>
    </row>
    <row r="37" spans="1:8" ht="12.75" customHeight="1" x14ac:dyDescent="0.25">
      <c r="A37" s="60"/>
      <c r="B37" s="140" t="s">
        <v>29</v>
      </c>
      <c r="C37" s="141" t="s">
        <v>28</v>
      </c>
      <c r="D37" s="142">
        <v>0.5</v>
      </c>
      <c r="E37" s="143" t="s">
        <v>81</v>
      </c>
      <c r="F37" s="144">
        <v>200000</v>
      </c>
      <c r="G37" s="144">
        <f>+D37*F37</f>
        <v>100000</v>
      </c>
    </row>
    <row r="38" spans="1:8" ht="12.75" customHeight="1" x14ac:dyDescent="0.25">
      <c r="A38" s="60"/>
      <c r="B38" s="140" t="s">
        <v>85</v>
      </c>
      <c r="C38" s="141" t="s">
        <v>28</v>
      </c>
      <c r="D38" s="142">
        <v>0.5</v>
      </c>
      <c r="E38" s="143" t="s">
        <v>81</v>
      </c>
      <c r="F38" s="144">
        <v>200000</v>
      </c>
      <c r="G38" s="144">
        <f>+D38*F38</f>
        <v>100000</v>
      </c>
    </row>
    <row r="39" spans="1:8" ht="12.75" customHeight="1" x14ac:dyDescent="0.25">
      <c r="A39" s="5"/>
      <c r="B39" s="136" t="s">
        <v>30</v>
      </c>
      <c r="C39" s="137"/>
      <c r="D39" s="137"/>
      <c r="E39" s="137"/>
      <c r="F39" s="138"/>
      <c r="G39" s="139">
        <f>SUM(G37:G38)</f>
        <v>200000</v>
      </c>
    </row>
    <row r="40" spans="1:8" ht="12" customHeight="1" x14ac:dyDescent="0.25">
      <c r="A40" s="2"/>
      <c r="B40" s="37"/>
      <c r="C40" s="38"/>
      <c r="D40" s="38"/>
      <c r="E40" s="38"/>
      <c r="F40" s="39"/>
      <c r="G40" s="39"/>
    </row>
    <row r="41" spans="1:8" ht="12" customHeight="1" x14ac:dyDescent="0.25">
      <c r="A41" s="5"/>
      <c r="B41" s="26" t="s">
        <v>31</v>
      </c>
      <c r="C41" s="27"/>
      <c r="D41" s="28"/>
      <c r="E41" s="28"/>
      <c r="F41" s="29"/>
      <c r="G41" s="29"/>
    </row>
    <row r="42" spans="1:8" ht="24" customHeight="1" x14ac:dyDescent="0.25">
      <c r="A42" s="5"/>
      <c r="B42" s="41" t="s">
        <v>32</v>
      </c>
      <c r="C42" s="41" t="s">
        <v>33</v>
      </c>
      <c r="D42" s="41" t="s">
        <v>34</v>
      </c>
      <c r="E42" s="41" t="s">
        <v>18</v>
      </c>
      <c r="F42" s="41" t="s">
        <v>19</v>
      </c>
      <c r="G42" s="41" t="s">
        <v>20</v>
      </c>
      <c r="H42" s="100"/>
    </row>
    <row r="43" spans="1:8" ht="12.75" customHeight="1" x14ac:dyDescent="0.25">
      <c r="A43" s="13"/>
      <c r="B43" s="118" t="s">
        <v>35</v>
      </c>
      <c r="C43" s="119"/>
      <c r="D43" s="119"/>
      <c r="E43" s="119"/>
      <c r="F43" s="119"/>
      <c r="G43" s="119"/>
      <c r="H43" s="100"/>
    </row>
    <row r="44" spans="1:8" ht="12.75" customHeight="1" x14ac:dyDescent="0.25">
      <c r="A44" s="13"/>
      <c r="B44" s="110" t="s">
        <v>36</v>
      </c>
      <c r="C44" s="120" t="s">
        <v>86</v>
      </c>
      <c r="D44" s="121">
        <v>2500</v>
      </c>
      <c r="E44" s="120" t="s">
        <v>87</v>
      </c>
      <c r="F44" s="122">
        <v>1600</v>
      </c>
      <c r="G44" s="122">
        <f>+F44*D44</f>
        <v>4000000</v>
      </c>
    </row>
    <row r="45" spans="1:8" ht="12.75" customHeight="1" x14ac:dyDescent="0.25">
      <c r="A45" s="13"/>
      <c r="B45" s="123" t="s">
        <v>37</v>
      </c>
      <c r="C45" s="124"/>
      <c r="D45" s="111"/>
      <c r="E45" s="124"/>
      <c r="F45" s="122"/>
      <c r="G45" s="122"/>
    </row>
    <row r="46" spans="1:8" ht="12.75" customHeight="1" x14ac:dyDescent="0.25">
      <c r="A46" s="13"/>
      <c r="B46" s="110" t="s">
        <v>38</v>
      </c>
      <c r="C46" s="120" t="s">
        <v>88</v>
      </c>
      <c r="D46" s="121">
        <v>40</v>
      </c>
      <c r="E46" s="120" t="s">
        <v>81</v>
      </c>
      <c r="F46" s="122">
        <v>18400</v>
      </c>
      <c r="G46" s="122">
        <f t="shared" ref="G46:G59" si="1">+F46*D46</f>
        <v>736000</v>
      </c>
    </row>
    <row r="47" spans="1:8" ht="12.75" customHeight="1" x14ac:dyDescent="0.25">
      <c r="A47" s="13"/>
      <c r="B47" s="110" t="s">
        <v>89</v>
      </c>
      <c r="C47" s="120" t="s">
        <v>88</v>
      </c>
      <c r="D47" s="121">
        <v>14</v>
      </c>
      <c r="E47" s="120" t="s">
        <v>81</v>
      </c>
      <c r="F47" s="122">
        <v>27140</v>
      </c>
      <c r="G47" s="122">
        <f t="shared" si="1"/>
        <v>379960</v>
      </c>
    </row>
    <row r="48" spans="1:8" ht="12.75" customHeight="1" x14ac:dyDescent="0.25">
      <c r="A48" s="13"/>
      <c r="B48" s="110" t="s">
        <v>90</v>
      </c>
      <c r="C48" s="120" t="s">
        <v>88</v>
      </c>
      <c r="D48" s="121">
        <v>8</v>
      </c>
      <c r="E48" s="120" t="s">
        <v>81</v>
      </c>
      <c r="F48" s="122">
        <v>18400</v>
      </c>
      <c r="G48" s="122">
        <f t="shared" si="1"/>
        <v>147200</v>
      </c>
    </row>
    <row r="49" spans="1:7" ht="12.75" customHeight="1" x14ac:dyDescent="0.25">
      <c r="A49" s="13"/>
      <c r="B49" s="110" t="s">
        <v>91</v>
      </c>
      <c r="C49" s="120" t="s">
        <v>88</v>
      </c>
      <c r="D49" s="121">
        <v>7</v>
      </c>
      <c r="E49" s="120" t="s">
        <v>92</v>
      </c>
      <c r="F49" s="122">
        <v>34500</v>
      </c>
      <c r="G49" s="122">
        <f t="shared" si="1"/>
        <v>241500</v>
      </c>
    </row>
    <row r="50" spans="1:7" ht="12.75" customHeight="1" x14ac:dyDescent="0.25">
      <c r="A50" s="13"/>
      <c r="B50" s="110" t="s">
        <v>109</v>
      </c>
      <c r="C50" s="120" t="s">
        <v>93</v>
      </c>
      <c r="D50" s="121">
        <v>960</v>
      </c>
      <c r="E50" s="120" t="s">
        <v>81</v>
      </c>
      <c r="F50" s="122">
        <v>2500</v>
      </c>
      <c r="G50" s="122">
        <f t="shared" si="1"/>
        <v>2400000</v>
      </c>
    </row>
    <row r="51" spans="1:7" ht="12.75" customHeight="1" x14ac:dyDescent="0.25">
      <c r="A51" s="13"/>
      <c r="B51" s="123" t="s">
        <v>99</v>
      </c>
      <c r="C51" s="120"/>
      <c r="D51" s="121"/>
      <c r="E51" s="120"/>
      <c r="F51" s="122"/>
      <c r="G51" s="122"/>
    </row>
    <row r="52" spans="1:7" ht="12.75" customHeight="1" x14ac:dyDescent="0.25">
      <c r="A52" s="13"/>
      <c r="B52" s="110" t="s">
        <v>110</v>
      </c>
      <c r="C52" s="120" t="s">
        <v>111</v>
      </c>
      <c r="D52" s="121">
        <v>4</v>
      </c>
      <c r="E52" s="120" t="s">
        <v>100</v>
      </c>
      <c r="F52" s="122">
        <v>20460</v>
      </c>
      <c r="G52" s="122">
        <f t="shared" si="1"/>
        <v>81840</v>
      </c>
    </row>
    <row r="53" spans="1:7" ht="12.75" customHeight="1" x14ac:dyDescent="0.25">
      <c r="A53" s="13"/>
      <c r="B53" s="123" t="s">
        <v>39</v>
      </c>
      <c r="C53" s="124"/>
      <c r="D53" s="111"/>
      <c r="E53" s="124"/>
      <c r="F53" s="122"/>
      <c r="G53" s="122"/>
    </row>
    <row r="54" spans="1:7" ht="12.75" customHeight="1" x14ac:dyDescent="0.25">
      <c r="A54" s="13"/>
      <c r="B54" s="110" t="s">
        <v>94</v>
      </c>
      <c r="C54" s="120" t="s">
        <v>86</v>
      </c>
      <c r="D54" s="121">
        <v>8</v>
      </c>
      <c r="E54" s="120" t="s">
        <v>81</v>
      </c>
      <c r="F54" s="122">
        <v>26275.200000000001</v>
      </c>
      <c r="G54" s="122">
        <f t="shared" si="1"/>
        <v>210201.60000000001</v>
      </c>
    </row>
    <row r="55" spans="1:7" ht="12.75" customHeight="1" x14ac:dyDescent="0.25">
      <c r="A55" s="13"/>
      <c r="B55" s="110" t="s">
        <v>95</v>
      </c>
      <c r="C55" s="120" t="s">
        <v>96</v>
      </c>
      <c r="D55" s="121">
        <v>4</v>
      </c>
      <c r="E55" s="120" t="s">
        <v>82</v>
      </c>
      <c r="F55" s="122">
        <v>47610</v>
      </c>
      <c r="G55" s="122">
        <f t="shared" si="1"/>
        <v>190440</v>
      </c>
    </row>
    <row r="56" spans="1:7" ht="12.75" customHeight="1" x14ac:dyDescent="0.25">
      <c r="A56" s="13"/>
      <c r="B56" s="123" t="s">
        <v>40</v>
      </c>
      <c r="C56" s="124"/>
      <c r="D56" s="111"/>
      <c r="E56" s="124"/>
      <c r="F56" s="122"/>
      <c r="G56" s="122"/>
    </row>
    <row r="57" spans="1:7" ht="12.95" customHeight="1" x14ac:dyDescent="0.25">
      <c r="A57" s="13"/>
      <c r="B57" s="125" t="s">
        <v>97</v>
      </c>
      <c r="C57" s="126" t="s">
        <v>96</v>
      </c>
      <c r="D57" s="127">
        <v>3</v>
      </c>
      <c r="E57" s="126" t="s">
        <v>98</v>
      </c>
      <c r="F57" s="128">
        <v>39675</v>
      </c>
      <c r="G57" s="122">
        <f t="shared" si="1"/>
        <v>119025</v>
      </c>
    </row>
    <row r="58" spans="1:7" ht="12.95" customHeight="1" x14ac:dyDescent="0.25">
      <c r="A58" s="60"/>
      <c r="B58" s="153" t="s">
        <v>113</v>
      </c>
      <c r="C58" s="126"/>
      <c r="D58" s="127"/>
      <c r="E58" s="126"/>
      <c r="F58" s="128"/>
      <c r="G58" s="122"/>
    </row>
    <row r="59" spans="1:7" ht="12.95" customHeight="1" x14ac:dyDescent="0.25">
      <c r="A59" s="60"/>
      <c r="B59" s="125" t="s">
        <v>112</v>
      </c>
      <c r="C59" s="126" t="s">
        <v>86</v>
      </c>
      <c r="D59" s="127">
        <v>20</v>
      </c>
      <c r="E59" s="126" t="s">
        <v>81</v>
      </c>
      <c r="F59" s="128">
        <v>15850</v>
      </c>
      <c r="G59" s="122">
        <f t="shared" si="1"/>
        <v>317000</v>
      </c>
    </row>
    <row r="60" spans="1:7" ht="12.95" customHeight="1" x14ac:dyDescent="0.25">
      <c r="A60" s="60"/>
      <c r="B60" s="101"/>
      <c r="C60" s="102"/>
      <c r="D60" s="103"/>
      <c r="E60" s="102"/>
      <c r="F60" s="104"/>
      <c r="G60" s="104"/>
    </row>
    <row r="61" spans="1:7" ht="13.5" customHeight="1" x14ac:dyDescent="0.25">
      <c r="A61" s="5"/>
      <c r="B61" s="42" t="s">
        <v>41</v>
      </c>
      <c r="C61" s="43"/>
      <c r="D61" s="43"/>
      <c r="E61" s="43"/>
      <c r="F61" s="44"/>
      <c r="G61" s="45">
        <f>SUM(G43:G59)</f>
        <v>8823166.5999999996</v>
      </c>
    </row>
    <row r="62" spans="1:7" ht="12" customHeight="1" x14ac:dyDescent="0.25">
      <c r="A62" s="2"/>
      <c r="B62" s="37"/>
      <c r="C62" s="38"/>
      <c r="D62" s="38"/>
      <c r="E62" s="46"/>
      <c r="F62" s="39"/>
      <c r="G62" s="39"/>
    </row>
    <row r="63" spans="1:7" ht="12" customHeight="1" x14ac:dyDescent="0.25">
      <c r="A63" s="5"/>
      <c r="B63" s="26" t="s">
        <v>42</v>
      </c>
      <c r="C63" s="27"/>
      <c r="D63" s="28"/>
      <c r="E63" s="28"/>
      <c r="F63" s="29"/>
      <c r="G63" s="29"/>
    </row>
    <row r="64" spans="1:7" ht="24" customHeight="1" x14ac:dyDescent="0.25">
      <c r="A64" s="5"/>
      <c r="B64" s="40" t="s">
        <v>43</v>
      </c>
      <c r="C64" s="41" t="s">
        <v>33</v>
      </c>
      <c r="D64" s="41" t="s">
        <v>34</v>
      </c>
      <c r="E64" s="40" t="s">
        <v>18</v>
      </c>
      <c r="F64" s="41" t="s">
        <v>19</v>
      </c>
      <c r="G64" s="40" t="s">
        <v>20</v>
      </c>
    </row>
    <row r="65" spans="1:7" ht="12.75" customHeight="1" x14ac:dyDescent="0.25">
      <c r="A65" s="13"/>
      <c r="B65" s="145"/>
      <c r="C65" s="146"/>
      <c r="D65" s="109"/>
      <c r="E65" s="147"/>
      <c r="F65" s="148"/>
      <c r="G65" s="109"/>
    </row>
    <row r="66" spans="1:7" ht="13.5" customHeight="1" x14ac:dyDescent="0.25">
      <c r="A66" s="5"/>
      <c r="B66" s="129" t="s">
        <v>44</v>
      </c>
      <c r="C66" s="130"/>
      <c r="D66" s="130"/>
      <c r="E66" s="130"/>
      <c r="F66" s="131"/>
      <c r="G66" s="132"/>
    </row>
    <row r="67" spans="1:7" ht="12" customHeight="1" x14ac:dyDescent="0.25">
      <c r="A67" s="2"/>
      <c r="B67" s="63"/>
      <c r="C67" s="63"/>
      <c r="D67" s="63"/>
      <c r="E67" s="63"/>
      <c r="F67" s="64"/>
      <c r="G67" s="64"/>
    </row>
    <row r="68" spans="1:7" ht="12" customHeight="1" x14ac:dyDescent="0.25">
      <c r="A68" s="60"/>
      <c r="B68" s="65" t="s">
        <v>45</v>
      </c>
      <c r="C68" s="66"/>
      <c r="D68" s="66"/>
      <c r="E68" s="66"/>
      <c r="F68" s="66"/>
      <c r="G68" s="67">
        <f>G28+G39+G61+G66</f>
        <v>11113791.6</v>
      </c>
    </row>
    <row r="69" spans="1:7" ht="12" customHeight="1" x14ac:dyDescent="0.25">
      <c r="A69" s="60"/>
      <c r="B69" s="68" t="s">
        <v>46</v>
      </c>
      <c r="C69" s="48"/>
      <c r="D69" s="48"/>
      <c r="E69" s="48"/>
      <c r="F69" s="48"/>
      <c r="G69" s="69">
        <f>G68*0.05</f>
        <v>555689.57999999996</v>
      </c>
    </row>
    <row r="70" spans="1:7" ht="12" customHeight="1" x14ac:dyDescent="0.25">
      <c r="A70" s="60"/>
      <c r="B70" s="70" t="s">
        <v>47</v>
      </c>
      <c r="C70" s="47"/>
      <c r="D70" s="47"/>
      <c r="E70" s="47"/>
      <c r="F70" s="47"/>
      <c r="G70" s="71">
        <f>G69+G68</f>
        <v>11669481.18</v>
      </c>
    </row>
    <row r="71" spans="1:7" ht="12" customHeight="1" x14ac:dyDescent="0.25">
      <c r="A71" s="60"/>
      <c r="B71" s="68" t="s">
        <v>48</v>
      </c>
      <c r="C71" s="48"/>
      <c r="D71" s="48"/>
      <c r="E71" s="48"/>
      <c r="F71" s="48"/>
      <c r="G71" s="69">
        <f>G12</f>
        <v>17000000</v>
      </c>
    </row>
    <row r="72" spans="1:7" ht="12" customHeight="1" x14ac:dyDescent="0.25">
      <c r="A72" s="60"/>
      <c r="B72" s="72" t="s">
        <v>49</v>
      </c>
      <c r="C72" s="73"/>
      <c r="D72" s="73"/>
      <c r="E72" s="73"/>
      <c r="F72" s="73"/>
      <c r="G72" s="74">
        <f>G71-G70</f>
        <v>5330518.82</v>
      </c>
    </row>
    <row r="73" spans="1:7" ht="12" customHeight="1" x14ac:dyDescent="0.25">
      <c r="A73" s="60"/>
      <c r="B73" s="61" t="s">
        <v>50</v>
      </c>
      <c r="C73" s="62"/>
      <c r="D73" s="62"/>
      <c r="E73" s="62"/>
      <c r="F73" s="62"/>
      <c r="G73" s="57"/>
    </row>
    <row r="74" spans="1:7" ht="12.75" customHeight="1" thickBot="1" x14ac:dyDescent="0.3">
      <c r="A74" s="60"/>
      <c r="B74" s="75"/>
      <c r="C74" s="62"/>
      <c r="D74" s="62"/>
      <c r="E74" s="62"/>
      <c r="F74" s="62"/>
      <c r="G74" s="57"/>
    </row>
    <row r="75" spans="1:7" ht="12" customHeight="1" x14ac:dyDescent="0.25">
      <c r="A75" s="60"/>
      <c r="B75" s="87" t="s">
        <v>51</v>
      </c>
      <c r="C75" s="88"/>
      <c r="D75" s="88"/>
      <c r="E75" s="88"/>
      <c r="F75" s="89"/>
      <c r="G75" s="57"/>
    </row>
    <row r="76" spans="1:7" ht="12" customHeight="1" x14ac:dyDescent="0.25">
      <c r="A76" s="60"/>
      <c r="B76" s="105" t="s">
        <v>52</v>
      </c>
      <c r="C76" s="59"/>
      <c r="D76" s="59"/>
      <c r="E76" s="59"/>
      <c r="F76" s="90"/>
      <c r="G76" s="57"/>
    </row>
    <row r="77" spans="1:7" ht="12" customHeight="1" x14ac:dyDescent="0.25">
      <c r="A77" s="60"/>
      <c r="B77" s="105" t="s">
        <v>72</v>
      </c>
      <c r="C77" s="59"/>
      <c r="D77" s="59"/>
      <c r="E77" s="59"/>
      <c r="F77" s="90"/>
      <c r="G77" s="57"/>
    </row>
    <row r="78" spans="1:7" ht="12" customHeight="1" x14ac:dyDescent="0.25">
      <c r="A78" s="60"/>
      <c r="B78" s="105" t="s">
        <v>73</v>
      </c>
      <c r="C78" s="59"/>
      <c r="D78" s="59"/>
      <c r="E78" s="59"/>
      <c r="F78" s="90"/>
      <c r="G78" s="57"/>
    </row>
    <row r="79" spans="1:7" ht="12" customHeight="1" x14ac:dyDescent="0.25">
      <c r="A79" s="60"/>
      <c r="B79" s="105" t="s">
        <v>74</v>
      </c>
      <c r="C79" s="59"/>
      <c r="D79" s="59"/>
      <c r="E79" s="59"/>
      <c r="F79" s="90"/>
      <c r="G79" s="57"/>
    </row>
    <row r="80" spans="1:7" ht="12" customHeight="1" x14ac:dyDescent="0.25">
      <c r="A80" s="60"/>
      <c r="B80" s="105" t="s">
        <v>75</v>
      </c>
      <c r="C80" s="59"/>
      <c r="D80" s="59"/>
      <c r="E80" s="59"/>
      <c r="F80" s="90"/>
      <c r="G80" s="57"/>
    </row>
    <row r="81" spans="1:7" ht="12" customHeight="1" x14ac:dyDescent="0.25">
      <c r="A81" s="60"/>
      <c r="B81" s="105" t="s">
        <v>76</v>
      </c>
      <c r="C81" s="59"/>
      <c r="D81" s="59"/>
      <c r="E81" s="59"/>
      <c r="F81" s="90"/>
      <c r="G81" s="57"/>
    </row>
    <row r="82" spans="1:7" ht="12" customHeight="1" x14ac:dyDescent="0.25">
      <c r="A82" s="60"/>
      <c r="B82" s="105" t="s">
        <v>102</v>
      </c>
      <c r="C82" s="59"/>
      <c r="D82" s="59"/>
      <c r="E82" s="59"/>
      <c r="F82" s="90"/>
      <c r="G82" s="57"/>
    </row>
    <row r="83" spans="1:7" ht="12" customHeight="1" thickBot="1" x14ac:dyDescent="0.3">
      <c r="A83" s="60"/>
      <c r="B83" s="106" t="s">
        <v>101</v>
      </c>
      <c r="C83" s="91"/>
      <c r="D83" s="91"/>
      <c r="E83" s="91"/>
      <c r="F83" s="92"/>
      <c r="G83" s="57"/>
    </row>
    <row r="84" spans="1:7" ht="12.75" customHeight="1" x14ac:dyDescent="0.25">
      <c r="A84" s="60"/>
      <c r="B84" s="85"/>
      <c r="C84" s="59"/>
      <c r="D84" s="59"/>
      <c r="E84" s="59"/>
      <c r="F84" s="59"/>
      <c r="G84" s="57"/>
    </row>
    <row r="85" spans="1:7" ht="15" customHeight="1" thickBot="1" x14ac:dyDescent="0.3">
      <c r="A85" s="60"/>
      <c r="B85" s="154" t="s">
        <v>53</v>
      </c>
      <c r="C85" s="155"/>
      <c r="D85" s="84"/>
      <c r="E85" s="50"/>
      <c r="F85" s="50"/>
      <c r="G85" s="57"/>
    </row>
    <row r="86" spans="1:7" ht="12" customHeight="1" x14ac:dyDescent="0.25">
      <c r="A86" s="60"/>
      <c r="B86" s="77" t="s">
        <v>43</v>
      </c>
      <c r="C86" s="51" t="s">
        <v>54</v>
      </c>
      <c r="D86" s="78" t="s">
        <v>55</v>
      </c>
      <c r="E86" s="50"/>
      <c r="F86" s="50"/>
      <c r="G86" s="57"/>
    </row>
    <row r="87" spans="1:7" ht="12" customHeight="1" x14ac:dyDescent="0.25">
      <c r="A87" s="60"/>
      <c r="B87" s="79" t="s">
        <v>56</v>
      </c>
      <c r="C87" s="52">
        <f>+G28</f>
        <v>2090625</v>
      </c>
      <c r="D87" s="80">
        <f>(C87/C93)</f>
        <v>0.17915320893469233</v>
      </c>
      <c r="E87" s="50"/>
      <c r="F87" s="50"/>
      <c r="G87" s="57"/>
    </row>
    <row r="88" spans="1:7" ht="12" customHeight="1" x14ac:dyDescent="0.25">
      <c r="A88" s="60"/>
      <c r="B88" s="79" t="s">
        <v>57</v>
      </c>
      <c r="C88" s="53">
        <v>0</v>
      </c>
      <c r="D88" s="80">
        <v>0</v>
      </c>
      <c r="E88" s="50"/>
      <c r="F88" s="50"/>
      <c r="G88" s="57"/>
    </row>
    <row r="89" spans="1:7" ht="12" customHeight="1" x14ac:dyDescent="0.25">
      <c r="A89" s="60"/>
      <c r="B89" s="79" t="s">
        <v>58</v>
      </c>
      <c r="C89" s="52">
        <f>+G39</f>
        <v>200000</v>
      </c>
      <c r="D89" s="80">
        <f>(C89/C93)</f>
        <v>1.7138722528879387E-2</v>
      </c>
      <c r="E89" s="50"/>
      <c r="F89" s="50"/>
      <c r="G89" s="57"/>
    </row>
    <row r="90" spans="1:7" ht="12" customHeight="1" x14ac:dyDescent="0.25">
      <c r="A90" s="60"/>
      <c r="B90" s="79" t="s">
        <v>32</v>
      </c>
      <c r="C90" s="52">
        <f>+G61</f>
        <v>8823166.5999999996</v>
      </c>
      <c r="D90" s="80">
        <f>(C90/C93)</f>
        <v>0.75608902091738062</v>
      </c>
      <c r="E90" s="50"/>
      <c r="F90" s="50"/>
      <c r="G90" s="57"/>
    </row>
    <row r="91" spans="1:7" ht="12" customHeight="1" x14ac:dyDescent="0.25">
      <c r="A91" s="60"/>
      <c r="B91" s="79" t="s">
        <v>59</v>
      </c>
      <c r="C91" s="54">
        <f>+G66</f>
        <v>0</v>
      </c>
      <c r="D91" s="80">
        <f>(C91/C93)</f>
        <v>0</v>
      </c>
      <c r="E91" s="56"/>
      <c r="F91" s="56"/>
      <c r="G91" s="57"/>
    </row>
    <row r="92" spans="1:7" ht="12" customHeight="1" x14ac:dyDescent="0.25">
      <c r="A92" s="60"/>
      <c r="B92" s="79" t="s">
        <v>60</v>
      </c>
      <c r="C92" s="54">
        <f>+G69</f>
        <v>555689.57999999996</v>
      </c>
      <c r="D92" s="80">
        <f>(C92/C93)</f>
        <v>4.7619047619047616E-2</v>
      </c>
      <c r="E92" s="56"/>
      <c r="F92" s="56"/>
      <c r="G92" s="57"/>
    </row>
    <row r="93" spans="1:7" ht="12.75" customHeight="1" thickBot="1" x14ac:dyDescent="0.3">
      <c r="A93" s="60"/>
      <c r="B93" s="81" t="s">
        <v>61</v>
      </c>
      <c r="C93" s="82">
        <f>SUM(C87:C92)</f>
        <v>11669481.18</v>
      </c>
      <c r="D93" s="83">
        <f>SUM(D87:D92)</f>
        <v>1</v>
      </c>
      <c r="E93" s="56"/>
      <c r="F93" s="56"/>
      <c r="G93" s="57"/>
    </row>
    <row r="94" spans="1:7" ht="12" customHeight="1" x14ac:dyDescent="0.25">
      <c r="A94" s="60"/>
      <c r="B94" s="75"/>
      <c r="C94" s="62"/>
      <c r="D94" s="62"/>
      <c r="E94" s="62"/>
      <c r="F94" s="62"/>
      <c r="G94" s="57"/>
    </row>
    <row r="95" spans="1:7" ht="12.75" customHeight="1" x14ac:dyDescent="0.25">
      <c r="A95" s="60"/>
      <c r="B95" s="76"/>
      <c r="C95" s="62"/>
      <c r="D95" s="62"/>
      <c r="E95" s="62"/>
      <c r="F95" s="62"/>
      <c r="G95" s="57"/>
    </row>
    <row r="96" spans="1:7" ht="12" customHeight="1" thickBot="1" x14ac:dyDescent="0.3">
      <c r="A96" s="49"/>
      <c r="B96" s="94"/>
      <c r="C96" s="95" t="s">
        <v>114</v>
      </c>
      <c r="D96" s="96"/>
      <c r="E96" s="97"/>
      <c r="F96" s="55"/>
      <c r="G96" s="57"/>
    </row>
    <row r="97" spans="1:7" ht="12" customHeight="1" x14ac:dyDescent="0.25">
      <c r="A97" s="60"/>
      <c r="B97" s="98" t="s">
        <v>106</v>
      </c>
      <c r="C97" s="151">
        <f>1700-510</f>
        <v>1190</v>
      </c>
      <c r="D97" s="151">
        <f>1700-340</f>
        <v>1360</v>
      </c>
      <c r="E97" s="152">
        <v>1700</v>
      </c>
      <c r="F97" s="93"/>
      <c r="G97" s="58"/>
    </row>
    <row r="98" spans="1:7" ht="12.75" customHeight="1" thickBot="1" x14ac:dyDescent="0.3">
      <c r="A98" s="60"/>
      <c r="B98" s="81" t="s">
        <v>107</v>
      </c>
      <c r="C98" s="82">
        <f>(G70/C97)</f>
        <v>9806.2867058823522</v>
      </c>
      <c r="D98" s="82">
        <f>(G70/D97)</f>
        <v>8580.5008676470588</v>
      </c>
      <c r="E98" s="99">
        <f>(G70/E97)</f>
        <v>6864.4006941176467</v>
      </c>
      <c r="F98" s="93"/>
      <c r="G98" s="58"/>
    </row>
    <row r="99" spans="1:7" ht="15.6" customHeight="1" x14ac:dyDescent="0.25">
      <c r="A99" s="60"/>
      <c r="B99" s="86" t="s">
        <v>62</v>
      </c>
      <c r="C99" s="59"/>
      <c r="D99" s="59"/>
      <c r="E99" s="59"/>
      <c r="F99" s="59"/>
      <c r="G99" s="59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2021-03-03T17:37:33Z</dcterms:modified>
</cp:coreProperties>
</file>