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ANCAGUA\"/>
    </mc:Choice>
  </mc:AlternateContent>
  <bookViews>
    <workbookView xWindow="-120" yWindow="-120" windowWidth="20730" windowHeight="11160" tabRatio="792"/>
  </bookViews>
  <sheets>
    <sheet name="alfalfa año 2 a 5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0" l="1"/>
  <c r="C83" i="10"/>
  <c r="C82" i="10"/>
  <c r="C80" i="10"/>
  <c r="C79" i="10"/>
  <c r="C78" i="10"/>
  <c r="C84" i="10" l="1"/>
  <c r="D80" i="10" s="1"/>
  <c r="G59" i="10"/>
  <c r="G58" i="10"/>
  <c r="G53" i="10"/>
  <c r="G52" i="10"/>
  <c r="G51" i="10"/>
  <c r="G50" i="10"/>
  <c r="G48" i="10"/>
  <c r="G47" i="10"/>
  <c r="G46" i="10"/>
  <c r="G44" i="10"/>
  <c r="G54" i="10" s="1"/>
  <c r="G38" i="10"/>
  <c r="G37" i="10"/>
  <c r="G36" i="10"/>
  <c r="G35" i="10"/>
  <c r="G34" i="10"/>
  <c r="G33" i="10"/>
  <c r="G32" i="10"/>
  <c r="G22" i="10"/>
  <c r="G21" i="10"/>
  <c r="G23" i="10" s="1"/>
  <c r="G12" i="10"/>
  <c r="G64" i="10" s="1"/>
  <c r="D81" i="10" l="1"/>
  <c r="G39" i="10"/>
  <c r="G61" i="10"/>
  <c r="G62" i="10" s="1"/>
  <c r="G63" i="10" s="1"/>
  <c r="G65" i="10"/>
  <c r="D82" i="10"/>
  <c r="D83" i="10"/>
  <c r="D78" i="10"/>
  <c r="D84" i="10" l="1"/>
  <c r="E89" i="10"/>
  <c r="C89" i="10"/>
  <c r="D89" i="10"/>
</calcChain>
</file>

<file path=xl/sharedStrings.xml><?xml version="1.0" encoding="utf-8"?>
<sst xmlns="http://schemas.openxmlformats.org/spreadsheetml/2006/main" count="146" uniqueCount="106">
  <si>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</si>
  <si>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</si>
  <si>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</si>
  <si>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</si>
  <si>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</si>
  <si>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</si>
  <si>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</si>
  <si>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</si>
  <si>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</si>
  <si>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</si>
  <si>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</si>
  <si>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</si>
  <si>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</si>
  <si>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</si>
  <si>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</si>
  <si>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</si>
  <si>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</si>
  <si>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</si>
  <si>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</si>
  <si>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</si>
  <si>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</si>
  <si>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</si>
  <si>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</si>
  <si>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</si>
  <si>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</si>
  <si>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</si>
  <si>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</si>
  <si>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</si>
  <si>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</si>
  <si>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</si>
  <si>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</si>
  <si>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</si>
  <si>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</si>
  <si>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</si>
  <si>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</si>
  <si>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</si>
  <si>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</si>
  <si>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</si>
  <si>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</si>
  <si>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</si>
  <si>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</si>
  <si>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</si>
  <si>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</si>
  <si>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</si>
  <si>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</si>
  <si>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</si>
  <si>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</si>
  <si>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</si>
  <si>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</si>
  <si>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</si>
  <si>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</si>
  <si>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</si>
  <si>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Todas la comunas del Área</t>
  </si>
  <si>
    <t>JA</t>
  </si>
  <si>
    <t>Rancagua</t>
  </si>
  <si>
    <t>JM</t>
  </si>
  <si>
    <t>FERTILIZANTES</t>
  </si>
  <si>
    <t>HERBICIDAS</t>
  </si>
  <si>
    <t>INSECTICIDAS</t>
  </si>
  <si>
    <t>$/hà</t>
  </si>
  <si>
    <t>COSTO TOTAL/hà.</t>
  </si>
  <si>
    <t>Diciembre - Marzo</t>
  </si>
  <si>
    <t>Medio</t>
  </si>
  <si>
    <t>Septiembre-Octubre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</si>
  <si>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</si>
  <si>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</si>
  <si>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</si>
  <si>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</si>
  <si>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</si>
  <si>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Traslados </t>
  </si>
  <si>
    <t>Rendimiento (qqm/hà)</t>
  </si>
  <si>
    <t>Costo unitario ($/qqm) (*)</t>
  </si>
  <si>
    <t>PRECIO ESPERADO ($/qqm)</t>
  </si>
  <si>
    <t>Heladas, lluvia extemporanea o excesiva, sequía.</t>
  </si>
  <si>
    <t xml:space="preserve">Septiembre-Octubre </t>
  </si>
  <si>
    <t>Octubre-Marzo</t>
  </si>
  <si>
    <t>Agosto-Septiembre</t>
  </si>
  <si>
    <t>Aplicación  Herbicida/insecticida</t>
  </si>
  <si>
    <t>Octubre-Noviembre</t>
  </si>
  <si>
    <t>Acarreo Insumos</t>
  </si>
  <si>
    <t>SEMILLA</t>
  </si>
  <si>
    <t>Lt.</t>
  </si>
  <si>
    <t>Lorsban 4 E</t>
  </si>
  <si>
    <t>Mercado Local</t>
  </si>
  <si>
    <t>Septiembre - Octubre</t>
  </si>
  <si>
    <t>Karate Zeon</t>
  </si>
  <si>
    <t>Alfalfa en Produccion</t>
  </si>
  <si>
    <t>350, 360, 450, 550, 560  Baldrich, Magna 601 Semameris, Superior CIS.</t>
  </si>
  <si>
    <t xml:space="preserve">Movimiento Insumos </t>
  </si>
  <si>
    <t>Riegos(12)</t>
  </si>
  <si>
    <t>Fertilización</t>
  </si>
  <si>
    <t>Limpia Acequias</t>
  </si>
  <si>
    <t>Siega</t>
  </si>
  <si>
    <t>Rastrillado</t>
  </si>
  <si>
    <t xml:space="preserve">Octubre-marzo </t>
  </si>
  <si>
    <t>Enfardadura</t>
  </si>
  <si>
    <t xml:space="preserve">SuperFosfato triple </t>
  </si>
  <si>
    <t>sptiembre</t>
  </si>
  <si>
    <t>Rukam Mix</t>
  </si>
  <si>
    <t>Octubre - Enero</t>
  </si>
  <si>
    <t>Fasfoliar</t>
  </si>
  <si>
    <t xml:space="preserve">Pivot </t>
  </si>
  <si>
    <t>3. Precio esperado por ventas corresponde a precio colocado en el domicilio del productor.</t>
  </si>
  <si>
    <t>RENDIMIENTO (Un/Há.)</t>
  </si>
  <si>
    <t xml:space="preserve">Enero </t>
  </si>
  <si>
    <t xml:space="preserve">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</si>
</sst>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&quot; &quot;* #,##0.00&quot; &quot;;&quot;-&quot;* #,##0.00&quot; &quot;;&quot; &quot;* &quot;-&quot;??&quot; &quot;"/>
    <numFmt numFmtId="168" formatCode="#,##0.0"/>
    <numFmt numFmtId="169" formatCode="_-&quot;$&quot;\ * #,##0.00_-;\-&quot;$&quot;\ * #,##0.00_-;_-&quot;$&quot;\ 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</borders>
  <cellStyleXfs count="5">
    <xf numFmtId="0" fontId="0" fillId="0" borderId="0" applyNumberFormat="0" applyFill="0" applyBorder="0" applyProtection="0"/>
    <xf numFmtId="0" fontId="19" fillId="0" borderId="7"/>
    <xf numFmtId="166" fontId="19" fillId="0" borderId="7" applyFont="0" applyFill="0" applyBorder="0" applyAlignment="0" applyProtection="0"/>
    <xf numFmtId="169" fontId="19" fillId="0" borderId="7" applyFont="0" applyFill="0" applyBorder="0" applyAlignment="0" applyProtection="0"/>
    <xf numFmtId="169" fontId="18" fillId="0" borderId="7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/>
    </xf>
    <xf numFmtId="49" fontId="1" fillId="5" borderId="3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49" fontId="7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4" fillId="7" borderId="7" xfId="0" applyFont="1" applyFill="1" applyBorder="1" applyAlignment="1"/>
    <xf numFmtId="3" fontId="12" fillId="2" borderId="2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164" fontId="16" fillId="2" borderId="7" xfId="0" applyNumberFormat="1" applyFont="1" applyFill="1" applyBorder="1" applyAlignment="1">
      <alignment vertical="center"/>
    </xf>
    <xf numFmtId="0" fontId="14" fillId="2" borderId="7" xfId="0" applyFont="1" applyFill="1" applyBorder="1" applyAlignment="1"/>
    <xf numFmtId="49" fontId="0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164" fontId="1" fillId="5" borderId="11" xfId="0" applyNumberFormat="1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49" fontId="1" fillId="5" borderId="12" xfId="0" applyNumberFormat="1" applyFont="1" applyFill="1" applyBorder="1" applyAlignment="1">
      <alignment vertical="center"/>
    </xf>
    <xf numFmtId="164" fontId="1" fillId="5" borderId="13" xfId="0" applyNumberFormat="1" applyFont="1" applyFill="1" applyBorder="1" applyAlignment="1">
      <alignment vertical="center"/>
    </xf>
    <xf numFmtId="49" fontId="1" fillId="5" borderId="14" xfId="0" applyNumberFormat="1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164" fontId="1" fillId="6" borderId="16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49" fontId="12" fillId="8" borderId="17" xfId="0" applyNumberFormat="1" applyFont="1" applyFill="1" applyBorder="1" applyAlignment="1">
      <alignment vertical="center"/>
    </xf>
    <xf numFmtId="49" fontId="14" fillId="8" borderId="18" xfId="0" applyNumberFormat="1" applyFont="1" applyFill="1" applyBorder="1" applyAlignment="1"/>
    <xf numFmtId="49" fontId="12" fillId="2" borderId="19" xfId="0" applyNumberFormat="1" applyFont="1" applyFill="1" applyBorder="1" applyAlignment="1">
      <alignment vertical="center"/>
    </xf>
    <xf numFmtId="9" fontId="14" fillId="2" borderId="20" xfId="0" applyNumberFormat="1" applyFont="1" applyFill="1" applyBorder="1" applyAlignment="1"/>
    <xf numFmtId="49" fontId="12" fillId="8" borderId="21" xfId="0" applyNumberFormat="1" applyFont="1" applyFill="1" applyBorder="1" applyAlignment="1">
      <alignment vertical="center"/>
    </xf>
    <xf numFmtId="165" fontId="12" fillId="8" borderId="22" xfId="0" applyNumberFormat="1" applyFont="1" applyFill="1" applyBorder="1" applyAlignment="1">
      <alignment vertical="center"/>
    </xf>
    <xf numFmtId="9" fontId="12" fillId="8" borderId="23" xfId="0" applyNumberFormat="1" applyFont="1" applyFill="1" applyBorder="1" applyAlignment="1">
      <alignment vertical="center"/>
    </xf>
    <xf numFmtId="0" fontId="14" fillId="9" borderId="26" xfId="0" applyFont="1" applyFill="1" applyBorder="1" applyAlignment="1"/>
    <xf numFmtId="0" fontId="14" fillId="2" borderId="7" xfId="0" applyFont="1" applyFill="1" applyBorder="1" applyAlignment="1">
      <alignment vertical="center"/>
    </xf>
    <xf numFmtId="49" fontId="14" fillId="2" borderId="7" xfId="0" applyNumberFormat="1" applyFont="1" applyFill="1" applyBorder="1" applyAlignment="1">
      <alignment vertical="center"/>
    </xf>
    <xf numFmtId="0" fontId="12" fillId="7" borderId="7" xfId="0" applyFont="1" applyFill="1" applyBorder="1" applyAlignment="1">
      <alignment vertical="center"/>
    </xf>
    <xf numFmtId="0" fontId="9" fillId="9" borderId="6" xfId="0" applyFont="1" applyFill="1" applyBorder="1" applyAlignment="1">
      <alignment vertical="center"/>
    </xf>
    <xf numFmtId="49" fontId="17" fillId="9" borderId="7" xfId="0" applyNumberFormat="1" applyFont="1" applyFill="1" applyBorder="1" applyAlignment="1">
      <alignment vertical="center"/>
    </xf>
    <xf numFmtId="0" fontId="9" fillId="9" borderId="7" xfId="0" applyFont="1" applyFill="1" applyBorder="1" applyAlignment="1">
      <alignment vertical="center"/>
    </xf>
    <xf numFmtId="0" fontId="9" fillId="9" borderId="27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0" fontId="12" fillId="8" borderId="29" xfId="0" applyNumberFormat="1" applyFont="1" applyFill="1" applyBorder="1" applyAlignment="1">
      <alignment vertical="center"/>
    </xf>
    <xf numFmtId="0" fontId="12" fillId="8" borderId="30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0" fillId="2" borderId="31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0" fontId="2" fillId="2" borderId="35" xfId="0" applyFont="1" applyFill="1" applyBorder="1" applyAlignment="1"/>
    <xf numFmtId="3" fontId="2" fillId="2" borderId="2" xfId="0" applyNumberFormat="1" applyFont="1" applyFill="1" applyBorder="1" applyAlignment="1"/>
    <xf numFmtId="0" fontId="20" fillId="2" borderId="35" xfId="0" applyFont="1" applyFill="1" applyBorder="1" applyAlignment="1"/>
    <xf numFmtId="0" fontId="2" fillId="2" borderId="36" xfId="0" applyFont="1" applyFill="1" applyBorder="1" applyAlignment="1">
      <alignment wrapText="1"/>
    </xf>
    <xf numFmtId="14" fontId="2" fillId="2" borderId="37" xfId="0" applyNumberFormat="1" applyFont="1" applyFill="1" applyBorder="1" applyAlignment="1"/>
    <xf numFmtId="0" fontId="2" fillId="2" borderId="33" xfId="0" applyFont="1" applyFill="1" applyBorder="1" applyAlignment="1"/>
    <xf numFmtId="0" fontId="2" fillId="2" borderId="37" xfId="0" applyFont="1" applyFill="1" applyBorder="1" applyAlignment="1"/>
    <xf numFmtId="0" fontId="2" fillId="2" borderId="37" xfId="0" applyFont="1" applyFill="1" applyBorder="1" applyAlignment="1">
      <alignment horizontal="justify" wrapText="1"/>
    </xf>
    <xf numFmtId="0" fontId="0" fillId="2" borderId="38" xfId="0" applyFont="1" applyFill="1" applyBorder="1" applyAlignment="1"/>
    <xf numFmtId="0" fontId="2" fillId="2" borderId="39" xfId="0" applyFont="1" applyFill="1" applyBorder="1" applyAlignment="1"/>
    <xf numFmtId="0" fontId="2" fillId="2" borderId="40" xfId="0" applyFont="1" applyFill="1" applyBorder="1" applyAlignment="1">
      <alignment horizontal="left"/>
    </xf>
    <xf numFmtId="0" fontId="2" fillId="2" borderId="40" xfId="0" applyFont="1" applyFill="1" applyBorder="1" applyAlignment="1"/>
    <xf numFmtId="0" fontId="2" fillId="2" borderId="41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3" fontId="2" fillId="2" borderId="40" xfId="0" applyNumberFormat="1" applyFont="1" applyFill="1" applyBorder="1" applyAlignment="1"/>
    <xf numFmtId="0" fontId="2" fillId="2" borderId="4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3" fontId="2" fillId="2" borderId="44" xfId="0" applyNumberFormat="1" applyFont="1" applyFill="1" applyBorder="1" applyAlignment="1"/>
    <xf numFmtId="0" fontId="4" fillId="2" borderId="2" xfId="0" applyNumberFormat="1" applyFont="1" applyFill="1" applyBorder="1" applyAlignment="1">
      <alignment wrapText="1"/>
    </xf>
    <xf numFmtId="0" fontId="0" fillId="0" borderId="7" xfId="0" applyNumberFormat="1" applyFont="1" applyBorder="1" applyAlignment="1"/>
    <xf numFmtId="0" fontId="2" fillId="2" borderId="44" xfId="0" applyFont="1" applyFill="1" applyBorder="1" applyAlignment="1">
      <alignment horizontal="center"/>
    </xf>
    <xf numFmtId="0" fontId="0" fillId="2" borderId="45" xfId="0" applyFont="1" applyFill="1" applyBorder="1" applyAlignment="1"/>
    <xf numFmtId="0" fontId="2" fillId="2" borderId="46" xfId="0" applyFont="1" applyFill="1" applyBorder="1" applyAlignment="1"/>
    <xf numFmtId="3" fontId="2" fillId="2" borderId="46" xfId="0" applyNumberFormat="1" applyFont="1" applyFill="1" applyBorder="1" applyAlignment="1"/>
    <xf numFmtId="49" fontId="12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 applyAlignment="1"/>
    <xf numFmtId="49" fontId="14" fillId="2" borderId="52" xfId="0" applyNumberFormat="1" applyFont="1" applyFill="1" applyBorder="1" applyAlignment="1">
      <alignment vertical="center"/>
    </xf>
    <xf numFmtId="0" fontId="14" fillId="2" borderId="53" xfId="0" applyFont="1" applyFill="1" applyBorder="1" applyAlignment="1"/>
    <xf numFmtId="0" fontId="14" fillId="2" borderId="54" xfId="0" applyFont="1" applyFill="1" applyBorder="1" applyAlignment="1"/>
    <xf numFmtId="49" fontId="12" fillId="8" borderId="8" xfId="0" applyNumberFormat="1" applyFont="1" applyFill="1" applyBorder="1" applyAlignment="1">
      <alignment vertical="center"/>
    </xf>
    <xf numFmtId="0" fontId="0" fillId="2" borderId="55" xfId="0" applyFont="1" applyFill="1" applyBorder="1" applyAlignment="1"/>
    <xf numFmtId="167" fontId="4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49" fontId="4" fillId="2" borderId="57" xfId="0" applyNumberFormat="1" applyFont="1" applyFill="1" applyBorder="1" applyAlignment="1">
      <alignment horizontal="right" wrapText="1"/>
    </xf>
    <xf numFmtId="3" fontId="4" fillId="2" borderId="57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/>
    <xf numFmtId="0" fontId="4" fillId="2" borderId="2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3" fontId="4" fillId="2" borderId="57" xfId="0" applyNumberFormat="1" applyFont="1" applyFill="1" applyBorder="1" applyAlignment="1"/>
    <xf numFmtId="49" fontId="14" fillId="0" borderId="50" xfId="0" applyNumberFormat="1" applyFont="1" applyFill="1" applyBorder="1" applyAlignment="1">
      <alignment vertical="center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4" fillId="0" borderId="2" xfId="0" applyNumberFormat="1" applyFont="1" applyFill="1" applyBorder="1" applyAlignment="1">
      <alignment horizontal="center" wrapText="1"/>
    </xf>
    <xf numFmtId="0" fontId="0" fillId="0" borderId="38" xfId="0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/>
    <xf numFmtId="168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right" wrapText="1"/>
    </xf>
    <xf numFmtId="3" fontId="4" fillId="2" borderId="57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49" fontId="4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3" fontId="4" fillId="2" borderId="56" xfId="0" applyNumberFormat="1" applyFont="1" applyFill="1" applyBorder="1" applyAlignment="1"/>
    <xf numFmtId="49" fontId="4" fillId="0" borderId="57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right" wrapText="1"/>
    </xf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17" fillId="9" borderId="24" xfId="0" applyNumberFormat="1" applyFont="1" applyFill="1" applyBorder="1" applyAlignment="1">
      <alignment vertical="center"/>
    </xf>
    <xf numFmtId="0" fontId="12" fillId="9" borderId="25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</cellXfs>
  <cellStyles count="5">
    <cellStyle name="Millares 3" xfId="2"/>
    <cellStyle name="Moneda 3" xfId="4"/>
    <cellStyle name="Moneda 4" xfId="3"/>
    <cellStyle name="Normal" xfId="0" builtinId="0"/>
    <cellStyle name="Normal 2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14008</xdr:colOff>
      <xdr:row>0</xdr:row>
      <xdr:rowOff>0</xdr:rowOff>
    </xdr:from>
    <xdr:to>
      <xdr:col>6</xdr:col>
      <xdr:colOff>749394</xdr:colOff>
      <xdr:row>6</xdr:row>
      <xdr:rowOff>161624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7468A21-149D-48D8-AFF8-BFCE0DA8F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162" y="0"/>
          <a:ext cx="5462868" cy="1296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U90"/>
  <sheetViews>
    <sheetView tabSelected="1" topLeftCell="A64" zoomScale="136" zoomScaleNormal="136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/>
  </cols>
  <sheetData>
    <row r="1" spans="1:10" ht="15" customHeight="1" x14ac:dyDescent="0.25">
      <c r="A1" s="91"/>
      <c r="B1" s="91"/>
      <c r="C1" s="91"/>
      <c r="D1" s="91"/>
      <c r="E1" s="91"/>
      <c r="F1" s="91"/>
      <c r="G1" s="91"/>
    </row>
    <row r="2" spans="1:10" ht="15" customHeight="1" x14ac:dyDescent="0.25">
      <c r="A2" s="91"/>
      <c r="B2" s="91"/>
      <c r="C2" s="91"/>
      <c r="D2" s="91"/>
      <c r="E2" s="91"/>
      <c r="F2" s="91"/>
      <c r="G2" s="91"/>
    </row>
    <row r="3" spans="1:10" ht="15" customHeight="1" x14ac:dyDescent="0.25">
      <c r="A3" s="91"/>
      <c r="B3" s="91"/>
      <c r="C3" s="91"/>
      <c r="D3" s="91"/>
      <c r="E3" s="91"/>
      <c r="F3" s="91"/>
      <c r="G3" s="91"/>
    </row>
    <row r="4" spans="1:10" ht="15" customHeight="1" x14ac:dyDescent="0.25">
      <c r="A4" s="91"/>
      <c r="B4" s="91"/>
      <c r="C4" s="91"/>
      <c r="D4" s="91"/>
      <c r="E4" s="91"/>
      <c r="F4" s="91"/>
      <c r="G4" s="91"/>
    </row>
    <row r="5" spans="1:10" ht="15" customHeight="1" x14ac:dyDescent="0.25">
      <c r="A5" s="91"/>
      <c r="B5" s="91"/>
      <c r="C5" s="91"/>
      <c r="D5" s="91"/>
      <c r="E5" s="91"/>
      <c r="F5" s="91"/>
      <c r="G5" s="91"/>
    </row>
    <row r="6" spans="1:10" ht="15" customHeight="1" x14ac:dyDescent="0.25">
      <c r="A6" s="91"/>
      <c r="B6" s="91"/>
      <c r="C6" s="91"/>
      <c r="D6" s="91"/>
      <c r="E6" s="91"/>
      <c r="F6" s="91"/>
      <c r="G6" s="91"/>
    </row>
    <row r="7" spans="1:10" ht="15" customHeight="1" x14ac:dyDescent="0.25">
      <c r="A7" s="91"/>
      <c r="B7" s="91"/>
      <c r="C7" s="91"/>
      <c r="D7" s="91"/>
      <c r="E7" s="91"/>
      <c r="F7" s="91"/>
      <c r="G7" s="91"/>
    </row>
    <row r="8" spans="1:10" ht="15" customHeight="1" x14ac:dyDescent="0.25">
      <c r="A8" s="91"/>
      <c r="B8" s="92"/>
      <c r="C8" s="93"/>
      <c r="D8" s="91"/>
      <c r="E8" s="93"/>
      <c r="F8" s="93"/>
      <c r="G8" s="93"/>
    </row>
    <row r="9" spans="1:10" ht="12" customHeight="1" x14ac:dyDescent="0.25">
      <c r="A9" s="94"/>
      <c r="B9" s="2" t="s">
        <v>0</v>
      </c>
      <c r="C9" s="3" t="s">
        <v>86</v>
      </c>
      <c r="D9" s="95"/>
      <c r="E9" s="168" t="s">
        <v>103</v>
      </c>
      <c r="F9" s="169"/>
      <c r="G9" s="96">
        <v>700</v>
      </c>
    </row>
    <row r="10" spans="1:10" ht="38.25" customHeight="1" x14ac:dyDescent="0.25">
      <c r="A10" s="94"/>
      <c r="B10" s="4" t="s">
        <v>1</v>
      </c>
      <c r="C10" s="5" t="s">
        <v>87</v>
      </c>
      <c r="D10" s="97"/>
      <c r="E10" s="170" t="s">
        <v>2</v>
      </c>
      <c r="F10" s="171"/>
      <c r="G10" s="6" t="s">
        <v>105</v>
      </c>
    </row>
    <row r="11" spans="1:10" ht="18" customHeight="1" x14ac:dyDescent="0.25">
      <c r="A11" s="94"/>
      <c r="B11" s="4" t="s">
        <v>3</v>
      </c>
      <c r="C11" s="6" t="s">
        <v>62</v>
      </c>
      <c r="D11" s="97"/>
      <c r="E11" s="170" t="s">
        <v>72</v>
      </c>
      <c r="F11" s="171"/>
      <c r="G11" s="132">
        <v>5350</v>
      </c>
    </row>
    <row r="12" spans="1:10" ht="11.25" customHeight="1" x14ac:dyDescent="0.25">
      <c r="A12" s="94"/>
      <c r="B12" s="4" t="s">
        <v>4</v>
      </c>
      <c r="C12" s="7" t="s">
        <v>5</v>
      </c>
      <c r="D12" s="97"/>
      <c r="E12" s="89" t="s">
        <v>6</v>
      </c>
      <c r="F12" s="90"/>
      <c r="G12" s="8">
        <f>(G9*G11)</f>
        <v>3745000</v>
      </c>
    </row>
    <row r="13" spans="1:10" ht="11.25" customHeight="1" x14ac:dyDescent="0.25">
      <c r="A13" s="94"/>
      <c r="B13" s="4" t="s">
        <v>7</v>
      </c>
      <c r="C13" s="6" t="s">
        <v>54</v>
      </c>
      <c r="D13" s="97"/>
      <c r="E13" s="170" t="s">
        <v>8</v>
      </c>
      <c r="F13" s="171"/>
      <c r="G13" s="6" t="s">
        <v>83</v>
      </c>
    </row>
    <row r="14" spans="1:10" ht="13.5" customHeight="1" x14ac:dyDescent="0.25">
      <c r="A14" s="94"/>
      <c r="B14" s="4" t="s">
        <v>9</v>
      </c>
      <c r="C14" s="6" t="s">
        <v>52</v>
      </c>
      <c r="D14" s="97"/>
      <c r="E14" s="170" t="s">
        <v>10</v>
      </c>
      <c r="F14" s="171"/>
      <c r="G14" s="6" t="s">
        <v>104</v>
      </c>
    </row>
    <row r="15" spans="1:10" ht="38.450000000000003" customHeight="1" x14ac:dyDescent="0.25">
      <c r="A15" s="94"/>
      <c r="B15" s="4" t="s">
        <v>11</v>
      </c>
      <c r="C15" s="9">
        <v>44197</v>
      </c>
      <c r="D15" s="97"/>
      <c r="E15" s="172" t="s">
        <v>12</v>
      </c>
      <c r="F15" s="173"/>
      <c r="G15" s="12" t="s">
        <v>73</v>
      </c>
      <c r="J15" s="145"/>
    </row>
    <row r="16" spans="1:10" ht="12" customHeight="1" x14ac:dyDescent="0.25">
      <c r="A16" s="91"/>
      <c r="B16" s="98"/>
      <c r="C16" s="99"/>
      <c r="D16" s="100"/>
      <c r="E16" s="101"/>
      <c r="F16" s="101"/>
      <c r="G16" s="102"/>
    </row>
    <row r="17" spans="1:255" ht="12" customHeight="1" x14ac:dyDescent="0.25">
      <c r="A17" s="103"/>
      <c r="B17" s="164" t="s">
        <v>13</v>
      </c>
      <c r="C17" s="165"/>
      <c r="D17" s="165"/>
      <c r="E17" s="165"/>
      <c r="F17" s="165"/>
      <c r="G17" s="165"/>
    </row>
    <row r="18" spans="1:255" ht="12" customHeight="1" x14ac:dyDescent="0.25">
      <c r="A18" s="91"/>
      <c r="B18" s="104"/>
      <c r="C18" s="105"/>
      <c r="D18" s="105"/>
      <c r="E18" s="105"/>
      <c r="F18" s="106"/>
      <c r="G18" s="106"/>
    </row>
    <row r="19" spans="1:255" ht="12" customHeight="1" x14ac:dyDescent="0.25">
      <c r="A19" s="94"/>
      <c r="B19" s="10" t="s">
        <v>14</v>
      </c>
      <c r="C19" s="107"/>
      <c r="D19" s="108"/>
      <c r="E19" s="108"/>
      <c r="F19" s="108"/>
      <c r="G19" s="108"/>
    </row>
    <row r="20" spans="1:255" ht="24" customHeight="1" x14ac:dyDescent="0.25">
      <c r="A20" s="103"/>
      <c r="B20" s="11" t="s">
        <v>15</v>
      </c>
      <c r="C20" s="11" t="s">
        <v>16</v>
      </c>
      <c r="D20" s="11" t="s">
        <v>17</v>
      </c>
      <c r="E20" s="11" t="s">
        <v>18</v>
      </c>
      <c r="F20" s="11" t="s">
        <v>19</v>
      </c>
      <c r="G20" s="11" t="s">
        <v>20</v>
      </c>
    </row>
    <row r="21" spans="1:255" s="146" customFormat="1" ht="25.5" customHeight="1" x14ac:dyDescent="0.25">
      <c r="A21" s="148"/>
      <c r="B21" s="133" t="s">
        <v>88</v>
      </c>
      <c r="C21" s="147" t="s">
        <v>21</v>
      </c>
      <c r="D21" s="152">
        <v>1</v>
      </c>
      <c r="E21" s="133" t="s">
        <v>74</v>
      </c>
      <c r="F21" s="153">
        <v>20000</v>
      </c>
      <c r="G21" s="153">
        <f>(D21*F21)</f>
        <v>20000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</row>
    <row r="22" spans="1:255" ht="12.75" customHeight="1" x14ac:dyDescent="0.25">
      <c r="A22" s="103"/>
      <c r="B22" s="88" t="s">
        <v>89</v>
      </c>
      <c r="C22" s="12" t="s">
        <v>21</v>
      </c>
      <c r="D22" s="116">
        <v>8</v>
      </c>
      <c r="E22" s="88" t="s">
        <v>75</v>
      </c>
      <c r="F22" s="8">
        <v>20000</v>
      </c>
      <c r="G22" s="8">
        <f>(D22*F22)</f>
        <v>160000</v>
      </c>
    </row>
    <row r="23" spans="1:255" ht="12.75" customHeight="1" x14ac:dyDescent="0.25">
      <c r="A23" s="103"/>
      <c r="B23" s="13" t="s">
        <v>22</v>
      </c>
      <c r="C23" s="14"/>
      <c r="D23" s="14"/>
      <c r="E23" s="14"/>
      <c r="F23" s="15"/>
      <c r="G23" s="16">
        <f>SUM(G21:G22)</f>
        <v>180000</v>
      </c>
    </row>
    <row r="24" spans="1:255" ht="12" customHeight="1" x14ac:dyDescent="0.25">
      <c r="A24" s="91"/>
      <c r="B24" s="104"/>
      <c r="C24" s="106"/>
      <c r="D24" s="106"/>
      <c r="E24" s="106"/>
      <c r="F24" s="109"/>
      <c r="G24" s="109"/>
    </row>
    <row r="25" spans="1:255" ht="12" customHeight="1" x14ac:dyDescent="0.25">
      <c r="A25" s="94"/>
      <c r="B25" s="17" t="s">
        <v>23</v>
      </c>
      <c r="C25" s="110"/>
      <c r="D25" s="111"/>
      <c r="E25" s="111"/>
      <c r="F25" s="112"/>
      <c r="G25" s="112"/>
    </row>
    <row r="26" spans="1:255" ht="24" customHeight="1" x14ac:dyDescent="0.25">
      <c r="A26" s="94"/>
      <c r="B26" s="18" t="s">
        <v>15</v>
      </c>
      <c r="C26" s="19" t="s">
        <v>16</v>
      </c>
      <c r="D26" s="19" t="s">
        <v>17</v>
      </c>
      <c r="E26" s="18" t="s">
        <v>18</v>
      </c>
      <c r="F26" s="19" t="s">
        <v>19</v>
      </c>
      <c r="G26" s="18" t="s">
        <v>20</v>
      </c>
    </row>
    <row r="27" spans="1:255" ht="12" customHeight="1" x14ac:dyDescent="0.25">
      <c r="A27" s="94"/>
      <c r="B27" s="20"/>
      <c r="C27" s="21" t="s">
        <v>53</v>
      </c>
      <c r="D27" s="21"/>
      <c r="E27" s="21"/>
      <c r="F27" s="20"/>
      <c r="G27" s="20"/>
    </row>
    <row r="28" spans="1:255" ht="12" customHeight="1" x14ac:dyDescent="0.25">
      <c r="A28" s="94"/>
      <c r="B28" s="22" t="s">
        <v>24</v>
      </c>
      <c r="C28" s="23"/>
      <c r="D28" s="23"/>
      <c r="E28" s="23"/>
      <c r="F28" s="24"/>
      <c r="G28" s="24"/>
    </row>
    <row r="29" spans="1:255" ht="12" customHeight="1" x14ac:dyDescent="0.25">
      <c r="A29" s="91"/>
      <c r="B29" s="113"/>
      <c r="C29" s="114"/>
      <c r="D29" s="114"/>
      <c r="E29" s="114"/>
      <c r="F29" s="115"/>
      <c r="G29" s="115"/>
    </row>
    <row r="30" spans="1:255" ht="12" customHeight="1" x14ac:dyDescent="0.25">
      <c r="A30" s="94"/>
      <c r="B30" s="17" t="s">
        <v>25</v>
      </c>
      <c r="C30" s="110"/>
      <c r="D30" s="111"/>
      <c r="E30" s="111"/>
      <c r="F30" s="112"/>
      <c r="G30" s="112"/>
    </row>
    <row r="31" spans="1:255" ht="24" customHeight="1" x14ac:dyDescent="0.25">
      <c r="A31" s="94"/>
      <c r="B31" s="25" t="s">
        <v>15</v>
      </c>
      <c r="C31" s="25" t="s">
        <v>16</v>
      </c>
      <c r="D31" s="25" t="s">
        <v>17</v>
      </c>
      <c r="E31" s="25" t="s">
        <v>18</v>
      </c>
      <c r="F31" s="26" t="s">
        <v>19</v>
      </c>
      <c r="G31" s="25" t="s">
        <v>20</v>
      </c>
    </row>
    <row r="32" spans="1:255" ht="25.5" customHeight="1" x14ac:dyDescent="0.25">
      <c r="A32" s="103"/>
      <c r="B32" s="88" t="s">
        <v>77</v>
      </c>
      <c r="C32" s="12" t="s">
        <v>55</v>
      </c>
      <c r="D32" s="116">
        <v>0.2</v>
      </c>
      <c r="E32" s="7" t="s">
        <v>76</v>
      </c>
      <c r="F32" s="8">
        <v>120000</v>
      </c>
      <c r="G32" s="8">
        <f t="shared" ref="G32:G38" si="0">(D32*F32)</f>
        <v>24000</v>
      </c>
    </row>
    <row r="33" spans="1:255" ht="12.75" customHeight="1" x14ac:dyDescent="0.25">
      <c r="A33" s="103"/>
      <c r="B33" s="88" t="s">
        <v>79</v>
      </c>
      <c r="C33" s="12" t="s">
        <v>55</v>
      </c>
      <c r="D33" s="116">
        <v>0.2</v>
      </c>
      <c r="E33" s="7" t="s">
        <v>63</v>
      </c>
      <c r="F33" s="8">
        <v>100000</v>
      </c>
      <c r="G33" s="8">
        <f t="shared" si="0"/>
        <v>20000</v>
      </c>
    </row>
    <row r="34" spans="1:255" ht="12.75" customHeight="1" x14ac:dyDescent="0.25">
      <c r="A34" s="103"/>
      <c r="B34" s="88" t="s">
        <v>90</v>
      </c>
      <c r="C34" s="12" t="s">
        <v>55</v>
      </c>
      <c r="D34" s="116">
        <v>0.3</v>
      </c>
      <c r="E34" s="7" t="s">
        <v>63</v>
      </c>
      <c r="F34" s="8">
        <v>160000</v>
      </c>
      <c r="G34" s="8">
        <f t="shared" si="0"/>
        <v>48000</v>
      </c>
    </row>
    <row r="35" spans="1:255" ht="12.75" customHeight="1" x14ac:dyDescent="0.25">
      <c r="A35" s="103"/>
      <c r="B35" s="88" t="s">
        <v>91</v>
      </c>
      <c r="C35" s="12" t="s">
        <v>55</v>
      </c>
      <c r="D35" s="116">
        <v>0.125</v>
      </c>
      <c r="E35" s="7" t="s">
        <v>63</v>
      </c>
      <c r="F35" s="8">
        <v>140000</v>
      </c>
      <c r="G35" s="8">
        <f t="shared" si="0"/>
        <v>17500</v>
      </c>
    </row>
    <row r="36" spans="1:255" ht="12.75" customHeight="1" x14ac:dyDescent="0.25">
      <c r="A36" s="103"/>
      <c r="B36" s="88" t="s">
        <v>92</v>
      </c>
      <c r="C36" s="12" t="s">
        <v>55</v>
      </c>
      <c r="D36" s="116">
        <v>0.6</v>
      </c>
      <c r="E36" s="163" t="s">
        <v>94</v>
      </c>
      <c r="F36" s="8">
        <v>145000</v>
      </c>
      <c r="G36" s="8">
        <f t="shared" si="0"/>
        <v>87000</v>
      </c>
    </row>
    <row r="37" spans="1:255" ht="15" x14ac:dyDescent="0.25">
      <c r="A37" s="103"/>
      <c r="B37" s="88" t="s">
        <v>93</v>
      </c>
      <c r="C37" s="12" t="s">
        <v>55</v>
      </c>
      <c r="D37" s="116">
        <v>0.6</v>
      </c>
      <c r="E37" s="7" t="s">
        <v>94</v>
      </c>
      <c r="F37" s="8">
        <v>180000</v>
      </c>
      <c r="G37" s="8">
        <f>F37*D37</f>
        <v>108000</v>
      </c>
    </row>
    <row r="38" spans="1:255" ht="12.75" customHeight="1" x14ac:dyDescent="0.25">
      <c r="A38" s="103"/>
      <c r="B38" s="134" t="s">
        <v>95</v>
      </c>
      <c r="C38" s="135" t="s">
        <v>55</v>
      </c>
      <c r="D38" s="154">
        <v>1</v>
      </c>
      <c r="E38" s="136" t="s">
        <v>94</v>
      </c>
      <c r="F38" s="137">
        <v>830000</v>
      </c>
      <c r="G38" s="137">
        <f t="shared" si="0"/>
        <v>830000</v>
      </c>
    </row>
    <row r="39" spans="1:255" ht="12.75" customHeight="1" x14ac:dyDescent="0.25">
      <c r="A39" s="94"/>
      <c r="B39" s="27" t="s">
        <v>26</v>
      </c>
      <c r="C39" s="28"/>
      <c r="D39" s="28"/>
      <c r="E39" s="28"/>
      <c r="F39" s="29"/>
      <c r="G39" s="30">
        <f>SUM(G32:G38)</f>
        <v>1134500</v>
      </c>
    </row>
    <row r="40" spans="1:255" ht="12" customHeight="1" x14ac:dyDescent="0.25">
      <c r="A40" s="91"/>
      <c r="B40" s="113"/>
      <c r="C40" s="114"/>
      <c r="D40" s="114"/>
      <c r="E40" s="114"/>
      <c r="F40" s="115"/>
      <c r="G40" s="115"/>
    </row>
    <row r="41" spans="1:255" ht="12" customHeight="1" x14ac:dyDescent="0.25">
      <c r="A41" s="94"/>
      <c r="B41" s="17" t="s">
        <v>27</v>
      </c>
      <c r="C41" s="110"/>
      <c r="D41" s="111"/>
      <c r="E41" s="111"/>
      <c r="F41" s="112"/>
      <c r="G41" s="112"/>
    </row>
    <row r="42" spans="1:255" ht="24" customHeight="1" x14ac:dyDescent="0.25">
      <c r="A42" s="94"/>
      <c r="B42" s="26" t="s">
        <v>28</v>
      </c>
      <c r="C42" s="26" t="s">
        <v>29</v>
      </c>
      <c r="D42" s="26" t="s">
        <v>30</v>
      </c>
      <c r="E42" s="26" t="s">
        <v>18</v>
      </c>
      <c r="F42" s="26" t="s">
        <v>19</v>
      </c>
      <c r="G42" s="26" t="s">
        <v>20</v>
      </c>
      <c r="K42" s="117"/>
    </row>
    <row r="43" spans="1:255" ht="12.75" customHeight="1" x14ac:dyDescent="0.25">
      <c r="A43" s="103"/>
      <c r="B43" s="31" t="s">
        <v>80</v>
      </c>
      <c r="C43" s="32"/>
      <c r="D43" s="32"/>
      <c r="E43" s="32"/>
      <c r="F43" s="32"/>
      <c r="G43" s="32"/>
      <c r="K43" s="117"/>
    </row>
    <row r="44" spans="1:255" ht="12.75" customHeight="1" x14ac:dyDescent="0.25">
      <c r="A44" s="103"/>
      <c r="B44" s="89"/>
      <c r="C44" s="33"/>
      <c r="D44" s="139"/>
      <c r="E44" s="7"/>
      <c r="F44" s="34"/>
      <c r="G44" s="34">
        <f>(D44*F44)</f>
        <v>0</v>
      </c>
    </row>
    <row r="45" spans="1:255" s="146" customFormat="1" ht="12.75" customHeight="1" x14ac:dyDescent="0.25">
      <c r="A45" s="148"/>
      <c r="B45" s="155" t="s">
        <v>56</v>
      </c>
      <c r="C45" s="156"/>
      <c r="D45" s="157"/>
      <c r="E45" s="156"/>
      <c r="F45" s="150"/>
      <c r="G45" s="150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  <c r="IO45" s="145"/>
      <c r="IP45" s="145"/>
      <c r="IQ45" s="145"/>
      <c r="IR45" s="145"/>
      <c r="IS45" s="145"/>
      <c r="IT45" s="145"/>
      <c r="IU45" s="145"/>
    </row>
    <row r="46" spans="1:255" s="146" customFormat="1" ht="12.75" customHeight="1" x14ac:dyDescent="0.25">
      <c r="A46" s="148"/>
      <c r="B46" s="138" t="s">
        <v>96</v>
      </c>
      <c r="C46" s="156" t="s">
        <v>31</v>
      </c>
      <c r="D46" s="157">
        <v>160</v>
      </c>
      <c r="E46" s="156" t="s">
        <v>97</v>
      </c>
      <c r="F46" s="150">
        <v>790</v>
      </c>
      <c r="G46" s="150">
        <f>F46*D46</f>
        <v>126400</v>
      </c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  <c r="IO46" s="145"/>
      <c r="IP46" s="145"/>
      <c r="IQ46" s="145"/>
      <c r="IR46" s="145"/>
      <c r="IS46" s="145"/>
      <c r="IT46" s="145"/>
      <c r="IU46" s="145"/>
    </row>
    <row r="47" spans="1:255" ht="12.75" customHeight="1" x14ac:dyDescent="0.25">
      <c r="A47" s="103"/>
      <c r="B47" s="89" t="s">
        <v>98</v>
      </c>
      <c r="C47" s="33" t="s">
        <v>81</v>
      </c>
      <c r="D47" s="139">
        <v>4</v>
      </c>
      <c r="E47" s="7" t="s">
        <v>99</v>
      </c>
      <c r="F47" s="34">
        <v>3800</v>
      </c>
      <c r="G47" s="34">
        <f>(D47*F47)</f>
        <v>15200</v>
      </c>
    </row>
    <row r="48" spans="1:255" ht="12.75" customHeight="1" x14ac:dyDescent="0.25">
      <c r="A48" s="103"/>
      <c r="B48" s="89" t="s">
        <v>100</v>
      </c>
      <c r="C48" s="33" t="s">
        <v>81</v>
      </c>
      <c r="D48" s="139">
        <v>4</v>
      </c>
      <c r="E48" s="7" t="s">
        <v>99</v>
      </c>
      <c r="F48" s="34">
        <v>4500</v>
      </c>
      <c r="G48" s="34">
        <f>(D48*F48)</f>
        <v>18000</v>
      </c>
    </row>
    <row r="49" spans="1:255" ht="12.75" customHeight="1" x14ac:dyDescent="0.25">
      <c r="A49" s="103"/>
      <c r="B49" s="35" t="s">
        <v>57</v>
      </c>
      <c r="C49" s="36"/>
      <c r="D49" s="90"/>
      <c r="E49" s="36"/>
      <c r="F49" s="34"/>
      <c r="G49" s="34"/>
    </row>
    <row r="50" spans="1:255" ht="12.75" customHeight="1" x14ac:dyDescent="0.25">
      <c r="A50" s="103"/>
      <c r="B50" s="89" t="s">
        <v>101</v>
      </c>
      <c r="C50" s="33" t="s">
        <v>81</v>
      </c>
      <c r="D50" s="139">
        <v>1</v>
      </c>
      <c r="E50" s="33" t="s">
        <v>78</v>
      </c>
      <c r="F50" s="34">
        <v>65000</v>
      </c>
      <c r="G50" s="34">
        <f>(D50*F50)</f>
        <v>65000</v>
      </c>
    </row>
    <row r="51" spans="1:255" ht="12.75" customHeight="1" x14ac:dyDescent="0.25">
      <c r="A51" s="103"/>
      <c r="B51" s="35" t="s">
        <v>58</v>
      </c>
      <c r="C51" s="36"/>
      <c r="D51" s="90"/>
      <c r="E51" s="36"/>
      <c r="F51" s="34"/>
      <c r="G51" s="34">
        <f t="shared" ref="G51:G52" si="1">(D51*F51)</f>
        <v>0</v>
      </c>
    </row>
    <row r="52" spans="1:255" ht="12.75" customHeight="1" x14ac:dyDescent="0.25">
      <c r="A52" s="103"/>
      <c r="B52" s="158" t="s">
        <v>85</v>
      </c>
      <c r="C52" s="159" t="s">
        <v>81</v>
      </c>
      <c r="D52" s="160">
        <v>0.3</v>
      </c>
      <c r="E52" s="159" t="s">
        <v>84</v>
      </c>
      <c r="F52" s="161">
        <v>46700</v>
      </c>
      <c r="G52" s="34">
        <f t="shared" si="1"/>
        <v>14010</v>
      </c>
    </row>
    <row r="53" spans="1:255" ht="12.75" customHeight="1" x14ac:dyDescent="0.25">
      <c r="A53" s="103"/>
      <c r="B53" s="140" t="s">
        <v>82</v>
      </c>
      <c r="C53" s="141" t="s">
        <v>81</v>
      </c>
      <c r="D53" s="142">
        <v>1.2</v>
      </c>
      <c r="E53" s="141" t="s">
        <v>78</v>
      </c>
      <c r="F53" s="143">
        <v>28700</v>
      </c>
      <c r="G53" s="143">
        <f>(D53*F53)</f>
        <v>34440</v>
      </c>
    </row>
    <row r="54" spans="1:255" ht="13.5" customHeight="1" x14ac:dyDescent="0.25">
      <c r="A54" s="94"/>
      <c r="B54" s="37" t="s">
        <v>32</v>
      </c>
      <c r="C54" s="38"/>
      <c r="D54" s="38"/>
      <c r="E54" s="38"/>
      <c r="F54" s="39"/>
      <c r="G54" s="40">
        <f>SUM(G43:G53)</f>
        <v>273050</v>
      </c>
    </row>
    <row r="55" spans="1:255" ht="12" customHeight="1" x14ac:dyDescent="0.25">
      <c r="A55" s="91"/>
      <c r="B55" s="113"/>
      <c r="C55" s="114"/>
      <c r="D55" s="114"/>
      <c r="E55" s="118"/>
      <c r="F55" s="115"/>
      <c r="G55" s="115"/>
    </row>
    <row r="56" spans="1:255" ht="12" customHeight="1" x14ac:dyDescent="0.25">
      <c r="A56" s="94"/>
      <c r="B56" s="17" t="s">
        <v>33</v>
      </c>
      <c r="C56" s="110"/>
      <c r="D56" s="111"/>
      <c r="E56" s="111"/>
      <c r="F56" s="112"/>
      <c r="G56" s="112"/>
    </row>
    <row r="57" spans="1:255" ht="24" customHeight="1" x14ac:dyDescent="0.25">
      <c r="A57" s="94"/>
      <c r="B57" s="25" t="s">
        <v>34</v>
      </c>
      <c r="C57" s="26" t="s">
        <v>29</v>
      </c>
      <c r="D57" s="26" t="s">
        <v>30</v>
      </c>
      <c r="E57" s="25" t="s">
        <v>18</v>
      </c>
      <c r="F57" s="26" t="s">
        <v>19</v>
      </c>
      <c r="G57" s="25" t="s">
        <v>20</v>
      </c>
    </row>
    <row r="58" spans="1:255" s="146" customFormat="1" ht="12.75" customHeight="1" x14ac:dyDescent="0.25">
      <c r="A58" s="148"/>
      <c r="B58" s="133" t="s">
        <v>69</v>
      </c>
      <c r="C58" s="149" t="s">
        <v>16</v>
      </c>
      <c r="D58" s="150">
        <v>15000</v>
      </c>
      <c r="E58" s="162" t="s">
        <v>61</v>
      </c>
      <c r="F58" s="151">
        <v>7.5</v>
      </c>
      <c r="G58" s="150">
        <f>(D58*F58)</f>
        <v>112500</v>
      </c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  <c r="IO58" s="145"/>
      <c r="IP58" s="145"/>
      <c r="IQ58" s="145"/>
      <c r="IR58" s="145"/>
      <c r="IS58" s="145"/>
      <c r="IT58" s="145"/>
      <c r="IU58" s="145"/>
    </row>
    <row r="59" spans="1:255" ht="13.5" customHeight="1" x14ac:dyDescent="0.25">
      <c r="A59" s="94"/>
      <c r="B59" s="41" t="s">
        <v>35</v>
      </c>
      <c r="C59" s="42"/>
      <c r="D59" s="42"/>
      <c r="E59" s="42"/>
      <c r="F59" s="43"/>
      <c r="G59" s="44">
        <f>SUM(G58)</f>
        <v>112500</v>
      </c>
    </row>
    <row r="60" spans="1:255" ht="12" customHeight="1" x14ac:dyDescent="0.25">
      <c r="A60" s="91"/>
      <c r="B60" s="120"/>
      <c r="C60" s="120"/>
      <c r="D60" s="120"/>
      <c r="E60" s="120"/>
      <c r="F60" s="121"/>
      <c r="G60" s="121"/>
    </row>
    <row r="61" spans="1:255" ht="12" customHeight="1" x14ac:dyDescent="0.25">
      <c r="A61" s="119"/>
      <c r="B61" s="58" t="s">
        <v>36</v>
      </c>
      <c r="C61" s="59"/>
      <c r="D61" s="59"/>
      <c r="E61" s="59"/>
      <c r="F61" s="59"/>
      <c r="G61" s="60">
        <f>G23+G39+G54+G59</f>
        <v>1700050</v>
      </c>
    </row>
    <row r="62" spans="1:255" ht="12" customHeight="1" x14ac:dyDescent="0.25">
      <c r="A62" s="119"/>
      <c r="B62" s="61" t="s">
        <v>37</v>
      </c>
      <c r="C62" s="46"/>
      <c r="D62" s="46"/>
      <c r="E62" s="46"/>
      <c r="F62" s="46"/>
      <c r="G62" s="62">
        <f>G61*0.05</f>
        <v>85002.5</v>
      </c>
    </row>
    <row r="63" spans="1:255" ht="12" customHeight="1" x14ac:dyDescent="0.25">
      <c r="A63" s="119"/>
      <c r="B63" s="63" t="s">
        <v>38</v>
      </c>
      <c r="C63" s="45"/>
      <c r="D63" s="45"/>
      <c r="E63" s="45"/>
      <c r="F63" s="45"/>
      <c r="G63" s="64">
        <f>G62+G61</f>
        <v>1785052.5</v>
      </c>
    </row>
    <row r="64" spans="1:255" ht="12" customHeight="1" x14ac:dyDescent="0.25">
      <c r="A64" s="119"/>
      <c r="B64" s="61" t="s">
        <v>39</v>
      </c>
      <c r="C64" s="46"/>
      <c r="D64" s="46"/>
      <c r="E64" s="46"/>
      <c r="F64" s="46"/>
      <c r="G64" s="62">
        <f>G12</f>
        <v>3745000</v>
      </c>
    </row>
    <row r="65" spans="1:7" ht="12" customHeight="1" x14ac:dyDescent="0.25">
      <c r="A65" s="119"/>
      <c r="B65" s="65" t="s">
        <v>40</v>
      </c>
      <c r="C65" s="66"/>
      <c r="D65" s="66"/>
      <c r="E65" s="66"/>
      <c r="F65" s="66"/>
      <c r="G65" s="67">
        <f>G64-G63</f>
        <v>1959947.5</v>
      </c>
    </row>
    <row r="66" spans="1:7" ht="12" customHeight="1" x14ac:dyDescent="0.25">
      <c r="A66" s="119"/>
      <c r="B66" s="56" t="s">
        <v>41</v>
      </c>
      <c r="C66" s="57"/>
      <c r="D66" s="57"/>
      <c r="E66" s="57"/>
      <c r="F66" s="57"/>
      <c r="G66" s="53"/>
    </row>
    <row r="67" spans="1:7" ht="12.75" customHeight="1" thickBot="1" x14ac:dyDescent="0.3">
      <c r="A67" s="119"/>
      <c r="B67" s="68"/>
      <c r="C67" s="57"/>
      <c r="D67" s="57"/>
      <c r="E67" s="57"/>
      <c r="F67" s="57"/>
      <c r="G67" s="53"/>
    </row>
    <row r="68" spans="1:7" ht="12" customHeight="1" x14ac:dyDescent="0.25">
      <c r="A68" s="119"/>
      <c r="B68" s="122" t="s">
        <v>42</v>
      </c>
      <c r="C68" s="123"/>
      <c r="D68" s="123"/>
      <c r="E68" s="123"/>
      <c r="F68" s="124"/>
      <c r="G68" s="53"/>
    </row>
    <row r="69" spans="1:7" ht="12" customHeight="1" x14ac:dyDescent="0.25">
      <c r="A69" s="119"/>
      <c r="B69" s="125" t="s">
        <v>64</v>
      </c>
      <c r="C69" s="55"/>
      <c r="D69" s="55"/>
      <c r="E69" s="55"/>
      <c r="F69" s="126"/>
      <c r="G69" s="53"/>
    </row>
    <row r="70" spans="1:7" ht="12" customHeight="1" x14ac:dyDescent="0.25">
      <c r="A70" s="119"/>
      <c r="B70" s="125" t="s">
        <v>65</v>
      </c>
      <c r="C70" s="55"/>
      <c r="D70" s="55"/>
      <c r="E70" s="55"/>
      <c r="F70" s="126"/>
      <c r="G70" s="53"/>
    </row>
    <row r="71" spans="1:7" ht="12" customHeight="1" x14ac:dyDescent="0.25">
      <c r="A71" s="119"/>
      <c r="B71" s="144" t="s">
        <v>102</v>
      </c>
      <c r="C71" s="55"/>
      <c r="D71" s="55"/>
      <c r="E71" s="55"/>
      <c r="F71" s="126"/>
      <c r="G71" s="53"/>
    </row>
    <row r="72" spans="1:7" ht="12" customHeight="1" x14ac:dyDescent="0.25">
      <c r="A72" s="119"/>
      <c r="B72" s="125" t="s">
        <v>66</v>
      </c>
      <c r="C72" s="55"/>
      <c r="D72" s="55"/>
      <c r="E72" s="55"/>
      <c r="F72" s="126"/>
      <c r="G72" s="53"/>
    </row>
    <row r="73" spans="1:7" ht="12" customHeight="1" x14ac:dyDescent="0.25">
      <c r="A73" s="119"/>
      <c r="B73" s="125" t="s">
        <v>67</v>
      </c>
      <c r="C73" s="55"/>
      <c r="D73" s="55"/>
      <c r="E73" s="55"/>
      <c r="F73" s="126"/>
      <c r="G73" s="53"/>
    </row>
    <row r="74" spans="1:7" ht="12.75" customHeight="1" thickBot="1" x14ac:dyDescent="0.3">
      <c r="A74" s="119"/>
      <c r="B74" s="127" t="s">
        <v>68</v>
      </c>
      <c r="C74" s="128"/>
      <c r="D74" s="128"/>
      <c r="E74" s="128"/>
      <c r="F74" s="129"/>
      <c r="G74" s="53"/>
    </row>
    <row r="75" spans="1:7" ht="12.75" customHeight="1" x14ac:dyDescent="0.25">
      <c r="A75" s="119"/>
      <c r="B75" s="78"/>
      <c r="C75" s="55"/>
      <c r="D75" s="55"/>
      <c r="E75" s="55"/>
      <c r="F75" s="55"/>
      <c r="G75" s="53"/>
    </row>
    <row r="76" spans="1:7" ht="15" customHeight="1" thickBot="1" x14ac:dyDescent="0.3">
      <c r="A76" s="119"/>
      <c r="B76" s="166" t="s">
        <v>43</v>
      </c>
      <c r="C76" s="167"/>
      <c r="D76" s="77"/>
      <c r="E76" s="47"/>
      <c r="F76" s="47"/>
      <c r="G76" s="53"/>
    </row>
    <row r="77" spans="1:7" ht="12" customHeight="1" x14ac:dyDescent="0.25">
      <c r="A77" s="119"/>
      <c r="B77" s="70" t="s">
        <v>34</v>
      </c>
      <c r="C77" s="130" t="s">
        <v>59</v>
      </c>
      <c r="D77" s="71" t="s">
        <v>44</v>
      </c>
      <c r="E77" s="47"/>
      <c r="F77" s="47"/>
      <c r="G77" s="53"/>
    </row>
    <row r="78" spans="1:7" ht="12" customHeight="1" x14ac:dyDescent="0.25">
      <c r="A78" s="119"/>
      <c r="B78" s="72" t="s">
        <v>45</v>
      </c>
      <c r="C78" s="48">
        <f>+G23</f>
        <v>180000</v>
      </c>
      <c r="D78" s="73">
        <f>(C78/C84)</f>
        <v>0.10083737032944409</v>
      </c>
      <c r="E78" s="47"/>
      <c r="F78" s="47"/>
      <c r="G78" s="53"/>
    </row>
    <row r="79" spans="1:7" ht="12" customHeight="1" x14ac:dyDescent="0.25">
      <c r="A79" s="119"/>
      <c r="B79" s="72" t="s">
        <v>46</v>
      </c>
      <c r="C79" s="49">
        <f>+G28</f>
        <v>0</v>
      </c>
      <c r="D79" s="73">
        <v>0</v>
      </c>
      <c r="E79" s="47"/>
      <c r="F79" s="47"/>
      <c r="G79" s="53"/>
    </row>
    <row r="80" spans="1:7" ht="12" customHeight="1" x14ac:dyDescent="0.25">
      <c r="A80" s="119"/>
      <c r="B80" s="72" t="s">
        <v>47</v>
      </c>
      <c r="C80" s="48">
        <f>+G39</f>
        <v>1134500</v>
      </c>
      <c r="D80" s="73">
        <f>(C80/C84)</f>
        <v>0.63555553688196842</v>
      </c>
      <c r="E80" s="47"/>
      <c r="F80" s="47"/>
      <c r="G80" s="53"/>
    </row>
    <row r="81" spans="1:7" ht="12" customHeight="1" x14ac:dyDescent="0.25">
      <c r="A81" s="119"/>
      <c r="B81" s="72" t="s">
        <v>28</v>
      </c>
      <c r="C81" s="48">
        <f>+G54</f>
        <v>273050</v>
      </c>
      <c r="D81" s="73">
        <f>(C81/C84)</f>
        <v>0.15296468871363728</v>
      </c>
      <c r="E81" s="47"/>
      <c r="F81" s="47"/>
      <c r="G81" s="53"/>
    </row>
    <row r="82" spans="1:7" ht="12" customHeight="1" x14ac:dyDescent="0.25">
      <c r="A82" s="119"/>
      <c r="B82" s="72" t="s">
        <v>48</v>
      </c>
      <c r="C82" s="50">
        <f>+G59</f>
        <v>112500</v>
      </c>
      <c r="D82" s="73">
        <f>(C82/C84)</f>
        <v>6.3023356455902554E-2</v>
      </c>
      <c r="E82" s="52"/>
      <c r="F82" s="52"/>
      <c r="G82" s="53"/>
    </row>
    <row r="83" spans="1:7" ht="12" customHeight="1" x14ac:dyDescent="0.25">
      <c r="A83" s="119"/>
      <c r="B83" s="72" t="s">
        <v>49</v>
      </c>
      <c r="C83" s="50">
        <f>+G62</f>
        <v>85002.5</v>
      </c>
      <c r="D83" s="73">
        <f>(C83/C84)</f>
        <v>4.7619047619047616E-2</v>
      </c>
      <c r="E83" s="52"/>
      <c r="F83" s="52"/>
      <c r="G83" s="53"/>
    </row>
    <row r="84" spans="1:7" ht="12.75" customHeight="1" thickBot="1" x14ac:dyDescent="0.3">
      <c r="A84" s="119"/>
      <c r="B84" s="74" t="s">
        <v>60</v>
      </c>
      <c r="C84" s="75">
        <f>SUM(C78:C83)</f>
        <v>1785052.5</v>
      </c>
      <c r="D84" s="76">
        <f>SUM(D78:D83)</f>
        <v>0.99999999999999978</v>
      </c>
      <c r="E84" s="52"/>
      <c r="F84" s="52"/>
      <c r="G84" s="53"/>
    </row>
    <row r="85" spans="1:7" ht="12" customHeight="1" x14ac:dyDescent="0.25">
      <c r="A85" s="119"/>
      <c r="B85" s="68"/>
      <c r="C85" s="57"/>
      <c r="D85" s="57"/>
      <c r="E85" s="57"/>
      <c r="F85" s="57"/>
      <c r="G85" s="53"/>
    </row>
    <row r="86" spans="1:7" ht="12.75" customHeight="1" x14ac:dyDescent="0.25">
      <c r="A86" s="119"/>
      <c r="B86" s="69"/>
      <c r="C86" s="57"/>
      <c r="D86" s="57"/>
      <c r="E86" s="57"/>
      <c r="F86" s="57"/>
      <c r="G86" s="53"/>
    </row>
    <row r="87" spans="1:7" ht="12" customHeight="1" thickBot="1" x14ac:dyDescent="0.3">
      <c r="A87" s="131"/>
      <c r="B87" s="81"/>
      <c r="C87" s="82" t="s">
        <v>50</v>
      </c>
      <c r="D87" s="83"/>
      <c r="E87" s="84"/>
      <c r="F87" s="51"/>
      <c r="G87" s="53"/>
    </row>
    <row r="88" spans="1:7" ht="12" customHeight="1" x14ac:dyDescent="0.25">
      <c r="A88" s="119"/>
      <c r="B88" s="85" t="s">
        <v>70</v>
      </c>
      <c r="C88" s="86">
        <v>600</v>
      </c>
      <c r="D88" s="86">
        <v>650</v>
      </c>
      <c r="E88" s="87">
        <v>700</v>
      </c>
      <c r="F88" s="80"/>
      <c r="G88" s="54"/>
    </row>
    <row r="89" spans="1:7" ht="12.75" customHeight="1" thickBot="1" x14ac:dyDescent="0.3">
      <c r="A89" s="119"/>
      <c r="B89" s="74" t="s">
        <v>71</v>
      </c>
      <c r="C89" s="75">
        <f>+G63/C88</f>
        <v>2975.0875000000001</v>
      </c>
      <c r="D89" s="75">
        <f>+G63/D88</f>
        <v>2746.2346153846156</v>
      </c>
      <c r="E89" s="75">
        <f>+G63/E88</f>
        <v>2550.0749999999998</v>
      </c>
      <c r="F89" s="80"/>
      <c r="G89" s="54"/>
    </row>
    <row r="90" spans="1:7" ht="15.6" customHeight="1" x14ac:dyDescent="0.25">
      <c r="A90" s="119"/>
      <c r="B90" s="79" t="s">
        <v>51</v>
      </c>
      <c r="C90" s="55"/>
      <c r="D90" s="55"/>
      <c r="E90" s="55"/>
      <c r="F90" s="55"/>
      <c r="G90" s="55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año 2 a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2021-03-08T16:27:21Z</cp:lastPrinted>
  <dcterms:created xsi:type="dcterms:W3CDTF">2020-11-27T12:49:26Z</dcterms:created>
  <dcterms:modified xsi:type="dcterms:W3CDTF">2021-04-07T15:34:48Z</dcterms:modified>
</cp:coreProperties>
</file>