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Padre Las Casas\"/>
    </mc:Choice>
  </mc:AlternateContent>
  <bookViews>
    <workbookView showHorizontalScroll="0" showVerticalScroll="0" showSheetTabs="0" xWindow="0" yWindow="0" windowWidth="20460" windowHeight="7080"/>
  </bookViews>
  <sheets>
    <sheet name="Arveja verde 20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E93" i="1" s="1"/>
  <c r="C87" i="1"/>
  <c r="F58" i="1"/>
  <c r="G58" i="1" s="1"/>
  <c r="F56" i="1"/>
  <c r="G56" i="1" s="1"/>
  <c r="F55" i="1"/>
  <c r="G55" i="1" s="1"/>
  <c r="F53" i="1"/>
  <c r="G53" i="1" s="1"/>
  <c r="F52" i="1"/>
  <c r="G52" i="1" s="1"/>
  <c r="F50" i="1"/>
  <c r="G50" i="1" s="1"/>
  <c r="F49" i="1"/>
  <c r="G49" i="1" s="1"/>
  <c r="F47" i="1"/>
  <c r="G47" i="1" s="1"/>
  <c r="G41" i="1"/>
  <c r="G40" i="1"/>
  <c r="G39" i="1"/>
  <c r="G38" i="1"/>
  <c r="G33" i="1"/>
  <c r="G32" i="1"/>
  <c r="D27" i="1"/>
  <c r="G27" i="1" s="1"/>
  <c r="G26" i="1"/>
  <c r="G25" i="1"/>
  <c r="G24" i="1"/>
  <c r="G23" i="1"/>
  <c r="G22" i="1"/>
  <c r="G12" i="1"/>
  <c r="G13" i="1" s="1"/>
  <c r="G69" i="1" s="1"/>
  <c r="G42" i="1" l="1"/>
  <c r="C85" i="1" s="1"/>
  <c r="C93" i="1"/>
  <c r="G34" i="1"/>
  <c r="C84" i="1" s="1"/>
  <c r="G28" i="1"/>
  <c r="G59" i="1"/>
  <c r="C86" i="1" s="1"/>
  <c r="C83" i="1" l="1"/>
  <c r="G66" i="1"/>
  <c r="G67" i="1" s="1"/>
  <c r="C88" i="1" s="1"/>
  <c r="G68" i="1" l="1"/>
  <c r="D94" i="1" s="1"/>
  <c r="C89" i="1"/>
  <c r="E94" i="1"/>
  <c r="C94" i="1" l="1"/>
  <c r="G70" i="1"/>
  <c r="D84" i="1"/>
  <c r="D88" i="1"/>
  <c r="D85" i="1"/>
  <c r="D83" i="1"/>
  <c r="D87" i="1"/>
  <c r="D86" i="1"/>
  <c r="D89" i="1" l="1"/>
</calcChain>
</file>

<file path=xl/sharedStrings.xml><?xml version="1.0" encoding="utf-8"?>
<sst xmlns="http://schemas.openxmlformats.org/spreadsheetml/2006/main" count="158" uniqueCount="111">
  <si>
    <t>RUBRO O CULTIVO</t>
  </si>
  <si>
    <t>Arveja Verde</t>
  </si>
  <si>
    <t>RENDIMIENTO (qqm/Há.)</t>
  </si>
  <si>
    <t>VARIEDAD</t>
  </si>
  <si>
    <t>Utrillo</t>
  </si>
  <si>
    <t>FECHA ESTIMADA  PRECIO VENTA</t>
  </si>
  <si>
    <t>Diciembre 2021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</si>
  <si>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</si>
  <si>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</si>
  <si>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</si>
  <si>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</si>
  <si>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</si>
  <si>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</si>
  <si>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</si>
  <si>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Padre Las Casas</t>
  </si>
  <si>
    <t>DESTINO PRODUCCION</t>
  </si>
  <si>
    <t>Mercado local</t>
  </si>
  <si>
    <t>COMUNA/LOCALIDAD</t>
  </si>
  <si>
    <t xml:space="preserve">Todas </t>
  </si>
  <si>
    <t>FECHA DE COSECHA</t>
  </si>
  <si>
    <t>Diciembre - Marzo 2021</t>
  </si>
  <si>
    <t>FECHA PRECIO INSUMOS</t>
  </si>
  <si>
    <t>CONTINGENCIA</t>
  </si>
  <si>
    <t>Helada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</si>
  <si>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</si>
  <si>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</si>
  <si>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</si>
  <si>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</si>
  <si>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</si>
  <si>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</si>
  <si>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</si>
  <si>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</si>
  <si>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</si>
  <si>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</si>
  <si>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Julio</t>
  </si>
  <si>
    <t>Siembra manual</t>
  </si>
  <si>
    <t>Agosto</t>
  </si>
  <si>
    <t>Aplicación Fungicida</t>
  </si>
  <si>
    <t>Octubre</t>
  </si>
  <si>
    <t>Limpia</t>
  </si>
  <si>
    <t>Septiembre</t>
  </si>
  <si>
    <t>Aplicación de fertilizante</t>
  </si>
  <si>
    <t>Cosecha y arranca</t>
  </si>
  <si>
    <t>SACOS</t>
  </si>
  <si>
    <t>Diciembre- Marzo</t>
  </si>
  <si>
    <t>Subtotal Jornadas Hombre</t>
  </si>
  <si>
    <t>JORNADAS ANIMAL</t>
  </si>
  <si>
    <t>JA</t>
  </si>
  <si>
    <t>Cultivadora</t>
  </si>
  <si>
    <t>Subtotal Jornadas Animal</t>
  </si>
  <si>
    <t>MAQUINARIA</t>
  </si>
  <si>
    <t>Arado Cincel</t>
  </si>
  <si>
    <t>Rastrajes</t>
  </si>
  <si>
    <t>Agosto- Septiembre</t>
  </si>
  <si>
    <t>Vibrocultivador</t>
  </si>
  <si>
    <t>Acarreo</t>
  </si>
  <si>
    <t>Diciembre</t>
  </si>
  <si>
    <t>Subtotal Costo Maquinaria</t>
  </si>
  <si>
    <t>INSUMOS</t>
  </si>
  <si>
    <t>Insumos</t>
  </si>
  <si>
    <t>Unidad (Kg/l/u)</t>
  </si>
  <si>
    <t>Cantidad (Kg/l/u)</t>
  </si>
  <si>
    <t>SEMILLAS</t>
  </si>
  <si>
    <t>Arvejas</t>
  </si>
  <si>
    <t>Kg</t>
  </si>
  <si>
    <t>FERTILIZANTES</t>
  </si>
  <si>
    <t>Fertilizante SFT</t>
  </si>
  <si>
    <t>Muriato de Potasio</t>
  </si>
  <si>
    <t>HERBICIDA</t>
  </si>
  <si>
    <t>Rango</t>
  </si>
  <si>
    <t>Lt</t>
  </si>
  <si>
    <t>Anagran Plus</t>
  </si>
  <si>
    <t>Noviembre</t>
  </si>
  <si>
    <t xml:space="preserve">FUNGICIDA -INSECTICIDA </t>
  </si>
  <si>
    <t>Troya</t>
  </si>
  <si>
    <t>LT</t>
  </si>
  <si>
    <t>ZERO</t>
  </si>
  <si>
    <t>OTROS</t>
  </si>
  <si>
    <t>Sacos</t>
  </si>
  <si>
    <t xml:space="preserve">Un </t>
  </si>
  <si>
    <t>Marzo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</si>
  <si>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</si>
  <si>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</si>
  <si>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</si>
  <si>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</si>
  <si>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</si>
  <si>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</si>
  <si>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</si>
  <si>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</si>
  <si>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9"/>
        <color indexed="8"/>
        <rFont val="Calibri"/>
        <family val="2"/>
        <scheme val="minor"/>
      </rPr>
      <t>Fuente</t>
    </r>
    <r>
      <rPr>
        <sz val="9"/>
        <color indexed="8"/>
        <rFont val="Calibri"/>
        <family val="2"/>
        <scheme val="minor"/>
      </rPr>
      <t>: INDAP</t>
    </r>
  </si>
  <si>
    <r>
      <rPr>
        <b/>
        <u/>
        <sz val="9"/>
        <color indexed="8"/>
        <rFont val="Calibri"/>
        <family val="2"/>
        <scheme val="minor"/>
      </rPr>
      <t>Notas</t>
    </r>
    <r>
      <rPr>
        <b/>
        <sz val="9"/>
        <color indexed="8"/>
        <rFont val="Calibri"/>
        <family val="2"/>
        <scheme val="minor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</si>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</sst>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#,##0.0"/>
    <numFmt numFmtId="166" formatCode="&quot; &quot;* #,##0&quot; &quot;;&quot;-&quot;* #,##0&quot; &quot;;&quot; &quot;* &quot;-&quot;??&quot; &quot;"/>
    <numFmt numFmtId="167" formatCode="_-* #,##0_-;\-* #,##0_-;_-* &quot;-&quot;??_-;_-@_-"/>
    <numFmt numFmtId="168" formatCode="_-* #,##0_-;\-* #,##0_-;_-* &quot;-&quot;?_-;_-@_-"/>
    <numFmt numFmtId="169" formatCode="_-* #,##0.0_-;\-* #,##0.0_-;_-* &quot;-&quot;?_-;_-@_-"/>
    <numFmt numFmtId="170" formatCode="&quot; &quot;* #,##0&quot;   &quot;;&quot;-&quot;* #,##0&quot;   &quot;;&quot; &quot;* &quot;-&quot;??&quot;   &quot;"/>
    <numFmt numFmtId="171" formatCode="&quot; &quot;* #,##0&quot; &quot;;&quot; &quot;* &quot;-&quot;#,##0&quot; &quot;;&quot; &quot;* &quot;- &quot;"/>
    <numFmt numFmtId="172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b/>
      <i/>
      <sz val="9"/>
      <color indexed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sz val="7"/>
      <color indexed="8"/>
      <name val="Calibri"/>
      <family val="2"/>
    </font>
    <font>
      <b/>
      <sz val="9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CA9A4"/>
        <bgColor indexed="64"/>
      </patternFill>
    </fill>
    <fill>
      <patternFill patternType="solid">
        <fgColor rgb="FFFF9900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Protection="0"/>
    <xf numFmtId="0" fontId="9" fillId="0" borderId="0"/>
  </cellStyleXfs>
  <cellXfs count="154">
    <xf numFmtId="0" fontId="0" fillId="0" borderId="0" xfId="0"/>
    <xf numFmtId="0" fontId="2" fillId="0" borderId="0" xfId="2" applyNumberFormat="1" applyFont="1" applyAlignment="1"/>
    <xf numFmtId="169" fontId="2" fillId="0" borderId="0" xfId="2" applyNumberFormat="1" applyFont="1" applyAlignment="1"/>
    <xf numFmtId="0" fontId="2" fillId="0" borderId="0" xfId="2" applyNumberFormat="1" applyFont="1" applyBorder="1" applyAlignment="1"/>
    <xf numFmtId="49" fontId="4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170" fontId="3" fillId="2" borderId="0" xfId="2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4" fillId="2" borderId="2" xfId="2" applyFont="1" applyFill="1" applyBorder="1" applyAlignment="1"/>
    <xf numFmtId="0" fontId="4" fillId="2" borderId="3" xfId="2" applyFont="1" applyFill="1" applyBorder="1" applyAlignment="1"/>
    <xf numFmtId="0" fontId="4" fillId="2" borderId="0" xfId="2" applyFont="1" applyFill="1" applyBorder="1" applyAlignment="1"/>
    <xf numFmtId="0" fontId="4" fillId="2" borderId="4" xfId="2" applyFont="1" applyFill="1" applyBorder="1" applyAlignment="1"/>
    <xf numFmtId="0" fontId="4" fillId="2" borderId="5" xfId="2" applyFont="1" applyFill="1" applyBorder="1" applyAlignment="1"/>
    <xf numFmtId="0" fontId="4" fillId="2" borderId="6" xfId="2" applyFont="1" applyFill="1" applyBorder="1" applyAlignment="1"/>
    <xf numFmtId="0" fontId="5" fillId="2" borderId="0" xfId="2" applyFont="1" applyFill="1" applyBorder="1" applyAlignment="1">
      <alignment vertical="center"/>
    </xf>
    <xf numFmtId="170" fontId="12" fillId="2" borderId="0" xfId="2" applyNumberFormat="1" applyFont="1" applyFill="1" applyBorder="1" applyAlignment="1">
      <alignment vertical="center"/>
    </xf>
    <xf numFmtId="49" fontId="14" fillId="2" borderId="0" xfId="2" applyNumberFormat="1" applyFont="1" applyFill="1" applyBorder="1" applyAlignment="1">
      <alignment vertical="center"/>
    </xf>
    <xf numFmtId="0" fontId="14" fillId="2" borderId="0" xfId="2" applyFont="1" applyFill="1" applyBorder="1" applyAlignment="1"/>
    <xf numFmtId="0" fontId="2" fillId="0" borderId="0" xfId="2" applyFont="1" applyAlignment="1"/>
    <xf numFmtId="0" fontId="4" fillId="3" borderId="0" xfId="2" applyFont="1" applyFill="1" applyBorder="1" applyAlignment="1"/>
    <xf numFmtId="0" fontId="3" fillId="3" borderId="0" xfId="2" applyFont="1" applyFill="1" applyBorder="1" applyAlignment="1">
      <alignment vertical="center"/>
    </xf>
    <xf numFmtId="0" fontId="12" fillId="3" borderId="0" xfId="2" applyFont="1" applyFill="1" applyBorder="1" applyAlignment="1">
      <alignment vertical="center"/>
    </xf>
    <xf numFmtId="0" fontId="2" fillId="2" borderId="0" xfId="2" applyFont="1" applyFill="1" applyBorder="1" applyAlignment="1"/>
    <xf numFmtId="0" fontId="2" fillId="0" borderId="0" xfId="2" applyNumberFormat="1" applyFont="1" applyFill="1" applyAlignment="1"/>
    <xf numFmtId="49" fontId="10" fillId="4" borderId="10" xfId="2" applyNumberFormat="1" applyFont="1" applyFill="1" applyBorder="1" applyAlignment="1">
      <alignment vertical="center"/>
    </xf>
    <xf numFmtId="49" fontId="7" fillId="4" borderId="11" xfId="2" applyNumberFormat="1" applyFont="1" applyFill="1" applyBorder="1" applyAlignment="1"/>
    <xf numFmtId="49" fontId="15" fillId="0" borderId="0" xfId="0" applyNumberFormat="1" applyFont="1" applyFill="1" applyBorder="1" applyAlignment="1">
      <alignment vertical="center" wrapText="1"/>
    </xf>
    <xf numFmtId="0" fontId="7" fillId="6" borderId="9" xfId="2" applyFont="1" applyFill="1" applyBorder="1" applyAlignment="1"/>
    <xf numFmtId="49" fontId="10" fillId="6" borderId="2" xfId="2" applyNumberFormat="1" applyFont="1" applyFill="1" applyBorder="1" applyAlignment="1">
      <alignment vertical="center"/>
    </xf>
    <xf numFmtId="0" fontId="10" fillId="6" borderId="2" xfId="2" applyFont="1" applyFill="1" applyBorder="1" applyAlignment="1">
      <alignment vertical="center"/>
    </xf>
    <xf numFmtId="0" fontId="10" fillId="6" borderId="3" xfId="2" applyFont="1" applyFill="1" applyBorder="1" applyAlignment="1">
      <alignment vertical="center"/>
    </xf>
    <xf numFmtId="0" fontId="4" fillId="2" borderId="14" xfId="2" applyFont="1" applyFill="1" applyBorder="1" applyAlignment="1"/>
    <xf numFmtId="3" fontId="4" fillId="2" borderId="1" xfId="2" applyNumberFormat="1" applyFont="1" applyFill="1" applyBorder="1" applyAlignment="1"/>
    <xf numFmtId="49" fontId="4" fillId="2" borderId="1" xfId="2" applyNumberFormat="1" applyFont="1" applyFill="1" applyBorder="1" applyAlignment="1">
      <alignment horizontal="center" wrapText="1"/>
    </xf>
    <xf numFmtId="165" fontId="4" fillId="2" borderId="1" xfId="2" applyNumberFormat="1" applyFont="1" applyFill="1" applyBorder="1" applyAlignment="1"/>
    <xf numFmtId="3" fontId="4" fillId="2" borderId="14" xfId="2" applyNumberFormat="1" applyFont="1" applyFill="1" applyBorder="1" applyAlignment="1"/>
    <xf numFmtId="0" fontId="4" fillId="2" borderId="0" xfId="2" applyFont="1" applyFill="1" applyBorder="1" applyAlignment="1">
      <alignment horizontal="center" vertical="center"/>
    </xf>
    <xf numFmtId="3" fontId="5" fillId="5" borderId="16" xfId="2" applyNumberFormat="1" applyFont="1" applyFill="1" applyBorder="1" applyAlignment="1">
      <alignment vertical="center"/>
    </xf>
    <xf numFmtId="0" fontId="2" fillId="0" borderId="12" xfId="2" applyFont="1" applyBorder="1" applyAlignment="1"/>
    <xf numFmtId="49" fontId="3" fillId="5" borderId="17" xfId="2" applyNumberFormat="1" applyFont="1" applyFill="1" applyBorder="1" applyAlignment="1">
      <alignment horizontal="center" vertical="center" wrapText="1"/>
    </xf>
    <xf numFmtId="0" fontId="4" fillId="2" borderId="15" xfId="2" applyFont="1" applyFill="1" applyBorder="1" applyAlignment="1"/>
    <xf numFmtId="49" fontId="12" fillId="2" borderId="2" xfId="2" applyNumberFormat="1" applyFont="1" applyFill="1" applyBorder="1" applyAlignment="1">
      <alignment vertical="center"/>
    </xf>
    <xf numFmtId="49" fontId="4" fillId="2" borderId="5" xfId="2" applyNumberFormat="1" applyFont="1" applyFill="1" applyBorder="1" applyAlignment="1">
      <alignment vertical="center"/>
    </xf>
    <xf numFmtId="49" fontId="10" fillId="4" borderId="21" xfId="2" applyNumberFormat="1" applyFont="1" applyFill="1" applyBorder="1" applyAlignment="1">
      <alignment vertical="center"/>
    </xf>
    <xf numFmtId="49" fontId="12" fillId="2" borderId="22" xfId="2" applyNumberFormat="1" applyFont="1" applyFill="1" applyBorder="1" applyAlignment="1">
      <alignment vertical="center"/>
    </xf>
    <xf numFmtId="49" fontId="12" fillId="4" borderId="23" xfId="2" applyNumberFormat="1" applyFont="1" applyFill="1" applyBorder="1" applyAlignment="1">
      <alignment vertical="center"/>
    </xf>
    <xf numFmtId="0" fontId="2" fillId="0" borderId="17" xfId="2" applyNumberFormat="1" applyFont="1" applyBorder="1" applyAlignment="1"/>
    <xf numFmtId="0" fontId="5" fillId="5" borderId="19" xfId="2" applyFont="1" applyFill="1" applyBorder="1" applyAlignment="1">
      <alignment horizontal="center" vertical="center"/>
    </xf>
    <xf numFmtId="49" fontId="4" fillId="2" borderId="18" xfId="2" applyNumberFormat="1" applyFont="1" applyFill="1" applyBorder="1" applyAlignment="1">
      <alignment horizontal="center"/>
    </xf>
    <xf numFmtId="0" fontId="4" fillId="2" borderId="26" xfId="2" applyFont="1" applyFill="1" applyBorder="1" applyAlignment="1"/>
    <xf numFmtId="49" fontId="4" fillId="2" borderId="26" xfId="2" applyNumberFormat="1" applyFont="1" applyFill="1" applyBorder="1" applyAlignment="1">
      <alignment horizontal="left" wrapText="1"/>
    </xf>
    <xf numFmtId="0" fontId="4" fillId="2" borderId="26" xfId="2" applyFont="1" applyFill="1" applyBorder="1" applyAlignment="1">
      <alignment wrapText="1"/>
    </xf>
    <xf numFmtId="14" fontId="4" fillId="2" borderId="26" xfId="2" applyNumberFormat="1" applyFont="1" applyFill="1" applyBorder="1" applyAlignment="1"/>
    <xf numFmtId="0" fontId="4" fillId="2" borderId="26" xfId="2" applyFont="1" applyFill="1" applyBorder="1" applyAlignment="1">
      <alignment horizontal="justify" wrapText="1"/>
    </xf>
    <xf numFmtId="0" fontId="2" fillId="0" borderId="26" xfId="2" applyNumberFormat="1" applyFont="1" applyBorder="1" applyAlignment="1"/>
    <xf numFmtId="0" fontId="4" fillId="2" borderId="26" xfId="2" applyFont="1" applyFill="1" applyBorder="1" applyAlignment="1">
      <alignment horizontal="left"/>
    </xf>
    <xf numFmtId="49" fontId="3" fillId="6" borderId="26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vertical="center"/>
    </xf>
    <xf numFmtId="49" fontId="3" fillId="5" borderId="26" xfId="2" applyNumberFormat="1" applyFont="1" applyFill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left" vertical="center" wrapText="1"/>
    </xf>
    <xf numFmtId="3" fontId="7" fillId="0" borderId="26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left"/>
    </xf>
    <xf numFmtId="165" fontId="8" fillId="0" borderId="26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49" fontId="5" fillId="5" borderId="26" xfId="2" applyNumberFormat="1" applyFont="1" applyFill="1" applyBorder="1" applyAlignment="1">
      <alignment vertical="center"/>
    </xf>
    <xf numFmtId="0" fontId="5" fillId="5" borderId="28" xfId="2" applyFont="1" applyFill="1" applyBorder="1" applyAlignment="1">
      <alignment horizontal="center" vertical="center"/>
    </xf>
    <xf numFmtId="0" fontId="5" fillId="5" borderId="28" xfId="2" applyFont="1" applyFill="1" applyBorder="1" applyAlignment="1">
      <alignment vertical="center"/>
    </xf>
    <xf numFmtId="0" fontId="4" fillId="2" borderId="29" xfId="2" applyFont="1" applyFill="1" applyBorder="1" applyAlignment="1"/>
    <xf numFmtId="0" fontId="4" fillId="2" borderId="30" xfId="2" applyFont="1" applyFill="1" applyBorder="1" applyAlignment="1"/>
    <xf numFmtId="3" fontId="4" fillId="2" borderId="29" xfId="2" applyNumberFormat="1" applyFont="1" applyFill="1" applyBorder="1" applyAlignment="1"/>
    <xf numFmtId="49" fontId="3" fillId="6" borderId="29" xfId="2" applyNumberFormat="1" applyFont="1" applyFill="1" applyBorder="1" applyAlignment="1">
      <alignment vertical="center"/>
    </xf>
    <xf numFmtId="0" fontId="4" fillId="2" borderId="30" xfId="2" applyFont="1" applyFill="1" applyBorder="1" applyAlignment="1">
      <alignment horizontal="center" vertical="center"/>
    </xf>
    <xf numFmtId="0" fontId="4" fillId="2" borderId="29" xfId="2" applyFont="1" applyFill="1" applyBorder="1" applyAlignment="1">
      <alignment horizontal="center" vertical="center"/>
    </xf>
    <xf numFmtId="0" fontId="4" fillId="2" borderId="29" xfId="2" applyFont="1" applyFill="1" applyBorder="1" applyAlignment="1">
      <alignment vertical="center"/>
    </xf>
    <xf numFmtId="49" fontId="3" fillId="5" borderId="29" xfId="2" applyNumberFormat="1" applyFont="1" applyFill="1" applyBorder="1" applyAlignment="1">
      <alignment horizontal="center" vertical="center"/>
    </xf>
    <xf numFmtId="49" fontId="3" fillId="5" borderId="30" xfId="2" applyNumberFormat="1" applyFont="1" applyFill="1" applyBorder="1" applyAlignment="1">
      <alignment horizontal="center" vertical="center" wrapText="1"/>
    </xf>
    <xf numFmtId="3" fontId="8" fillId="0" borderId="29" xfId="0" applyNumberFormat="1" applyFont="1" applyBorder="1"/>
    <xf numFmtId="3" fontId="7" fillId="0" borderId="29" xfId="0" applyNumberFormat="1" applyFont="1" applyBorder="1"/>
    <xf numFmtId="0" fontId="5" fillId="5" borderId="30" xfId="2" applyFont="1" applyFill="1" applyBorder="1" applyAlignment="1">
      <alignment horizontal="center" vertical="center"/>
    </xf>
    <xf numFmtId="0" fontId="5" fillId="5" borderId="29" xfId="2" applyFont="1" applyFill="1" applyBorder="1" applyAlignment="1">
      <alignment horizontal="center" vertical="center"/>
    </xf>
    <xf numFmtId="0" fontId="5" fillId="5" borderId="29" xfId="2" applyFont="1" applyFill="1" applyBorder="1" applyAlignment="1">
      <alignment vertical="center"/>
    </xf>
    <xf numFmtId="3" fontId="5" fillId="5" borderId="29" xfId="2" applyNumberFormat="1" applyFont="1" applyFill="1" applyBorder="1" applyAlignment="1">
      <alignment vertical="center"/>
    </xf>
    <xf numFmtId="3" fontId="4" fillId="0" borderId="29" xfId="3" applyNumberFormat="1" applyFont="1" applyBorder="1" applyAlignment="1">
      <alignment horizontal="left"/>
    </xf>
    <xf numFmtId="3" fontId="4" fillId="0" borderId="29" xfId="3" applyNumberFormat="1" applyFont="1" applyBorder="1" applyAlignment="1">
      <alignment horizontal="center"/>
    </xf>
    <xf numFmtId="3" fontId="10" fillId="0" borderId="29" xfId="0" applyNumberFormat="1" applyFont="1" applyBorder="1"/>
    <xf numFmtId="3" fontId="7" fillId="0" borderId="30" xfId="0" applyNumberFormat="1" applyFont="1" applyBorder="1" applyAlignment="1">
      <alignment horizontal="center"/>
    </xf>
    <xf numFmtId="3" fontId="7" fillId="3" borderId="29" xfId="0" applyNumberFormat="1" applyFont="1" applyFill="1" applyBorder="1" applyAlignment="1">
      <alignment horizontal="right"/>
    </xf>
    <xf numFmtId="3" fontId="8" fillId="0" borderId="29" xfId="0" applyNumberFormat="1" applyFont="1" applyFill="1" applyBorder="1"/>
    <xf numFmtId="3" fontId="7" fillId="0" borderId="29" xfId="0" applyNumberFormat="1" applyFont="1" applyBorder="1" applyAlignment="1">
      <alignment wrapText="1"/>
    </xf>
    <xf numFmtId="3" fontId="7" fillId="0" borderId="29" xfId="0" applyNumberFormat="1" applyFont="1" applyFill="1" applyBorder="1" applyAlignment="1">
      <alignment wrapText="1"/>
    </xf>
    <xf numFmtId="3" fontId="7" fillId="0" borderId="30" xfId="0" applyNumberFormat="1" applyFont="1" applyFill="1" applyBorder="1" applyAlignment="1">
      <alignment horizontal="center"/>
    </xf>
    <xf numFmtId="165" fontId="8" fillId="0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wrapText="1"/>
    </xf>
    <xf numFmtId="3" fontId="8" fillId="0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/>
    <xf numFmtId="0" fontId="4" fillId="2" borderId="31" xfId="2" applyFont="1" applyFill="1" applyBorder="1" applyAlignment="1"/>
    <xf numFmtId="0" fontId="4" fillId="2" borderId="29" xfId="2" applyFont="1" applyFill="1" applyBorder="1" applyAlignment="1">
      <alignment horizontal="center"/>
    </xf>
    <xf numFmtId="49" fontId="4" fillId="2" borderId="29" xfId="2" applyNumberFormat="1" applyFont="1" applyFill="1" applyBorder="1" applyAlignment="1">
      <alignment wrapText="1"/>
    </xf>
    <xf numFmtId="0" fontId="3" fillId="6" borderId="30" xfId="2" applyFont="1" applyFill="1" applyBorder="1" applyAlignment="1">
      <alignment vertical="center"/>
    </xf>
    <xf numFmtId="0" fontId="3" fillId="6" borderId="29" xfId="2" applyFont="1" applyFill="1" applyBorder="1" applyAlignment="1">
      <alignment vertical="center"/>
    </xf>
    <xf numFmtId="170" fontId="3" fillId="6" borderId="29" xfId="2" applyNumberFormat="1" applyFont="1" applyFill="1" applyBorder="1" applyAlignment="1">
      <alignment vertical="center"/>
    </xf>
    <xf numFmtId="49" fontId="3" fillId="5" borderId="29" xfId="2" applyNumberFormat="1" applyFont="1" applyFill="1" applyBorder="1" applyAlignment="1">
      <alignment vertical="center"/>
    </xf>
    <xf numFmtId="0" fontId="3" fillId="5" borderId="30" xfId="2" applyFont="1" applyFill="1" applyBorder="1" applyAlignment="1">
      <alignment vertical="center"/>
    </xf>
    <xf numFmtId="0" fontId="3" fillId="5" borderId="29" xfId="2" applyFont="1" applyFill="1" applyBorder="1" applyAlignment="1">
      <alignment vertical="center"/>
    </xf>
    <xf numFmtId="170" fontId="3" fillId="5" borderId="29" xfId="2" applyNumberFormat="1" applyFont="1" applyFill="1" applyBorder="1" applyAlignment="1">
      <alignment vertical="center"/>
    </xf>
    <xf numFmtId="3" fontId="12" fillId="2" borderId="32" xfId="2" applyNumberFormat="1" applyFont="1" applyFill="1" applyBorder="1" applyAlignment="1">
      <alignment vertical="center"/>
    </xf>
    <xf numFmtId="9" fontId="4" fillId="2" borderId="33" xfId="2" applyNumberFormat="1" applyFont="1" applyFill="1" applyBorder="1" applyAlignment="1"/>
    <xf numFmtId="171" fontId="12" fillId="2" borderId="32" xfId="2" applyNumberFormat="1" applyFont="1" applyFill="1" applyBorder="1" applyAlignment="1">
      <alignment vertical="center"/>
    </xf>
    <xf numFmtId="171" fontId="12" fillId="4" borderId="34" xfId="2" applyNumberFormat="1" applyFont="1" applyFill="1" applyBorder="1" applyAlignment="1">
      <alignment vertical="center"/>
    </xf>
    <xf numFmtId="9" fontId="12" fillId="4" borderId="35" xfId="2" applyNumberFormat="1" applyFont="1" applyFill="1" applyBorder="1" applyAlignment="1">
      <alignment vertical="center"/>
    </xf>
    <xf numFmtId="49" fontId="12" fillId="4" borderId="20" xfId="2" applyNumberFormat="1" applyFont="1" applyFill="1" applyBorder="1" applyAlignment="1">
      <alignment vertical="center"/>
    </xf>
    <xf numFmtId="3" fontId="12" fillId="4" borderId="29" xfId="2" applyNumberFormat="1" applyFont="1" applyFill="1" applyBorder="1" applyAlignment="1">
      <alignment vertical="center"/>
    </xf>
    <xf numFmtId="3" fontId="12" fillId="4" borderId="36" xfId="2" applyNumberFormat="1" applyFont="1" applyFill="1" applyBorder="1" applyAlignment="1">
      <alignment vertical="center"/>
    </xf>
    <xf numFmtId="49" fontId="12" fillId="4" borderId="37" xfId="2" applyNumberFormat="1" applyFont="1" applyFill="1" applyBorder="1" applyAlignment="1">
      <alignment vertical="center"/>
    </xf>
    <xf numFmtId="171" fontId="12" fillId="4" borderId="38" xfId="2" applyNumberFormat="1" applyFont="1" applyFill="1" applyBorder="1" applyAlignment="1">
      <alignment vertical="center"/>
    </xf>
    <xf numFmtId="171" fontId="12" fillId="4" borderId="39" xfId="2" applyNumberFormat="1" applyFont="1" applyFill="1" applyBorder="1" applyAlignment="1">
      <alignment vertical="center"/>
    </xf>
    <xf numFmtId="49" fontId="3" fillId="5" borderId="26" xfId="2" applyNumberFormat="1" applyFont="1" applyFill="1" applyBorder="1" applyAlignment="1">
      <alignment horizontal="left" vertical="center" wrapText="1"/>
    </xf>
    <xf numFmtId="49" fontId="4" fillId="2" borderId="26" xfId="2" applyNumberFormat="1" applyFont="1" applyFill="1" applyBorder="1" applyAlignment="1">
      <alignment horizontal="left"/>
    </xf>
    <xf numFmtId="3" fontId="4" fillId="0" borderId="26" xfId="2" applyNumberFormat="1" applyFont="1" applyFill="1" applyBorder="1" applyAlignment="1">
      <alignment horizontal="left"/>
    </xf>
    <xf numFmtId="49" fontId="4" fillId="2" borderId="26" xfId="2" applyNumberFormat="1" applyFont="1" applyFill="1" applyBorder="1" applyAlignment="1">
      <alignment horizontal="left" vertical="center" wrapText="1"/>
    </xf>
    <xf numFmtId="49" fontId="4" fillId="3" borderId="26" xfId="2" applyNumberFormat="1" applyFont="1" applyFill="1" applyBorder="1" applyAlignment="1">
      <alignment horizontal="left" vertical="center" wrapText="1"/>
    </xf>
    <xf numFmtId="166" fontId="4" fillId="2" borderId="26" xfId="2" applyNumberFormat="1" applyFont="1" applyFill="1" applyBorder="1" applyAlignment="1">
      <alignment horizontal="left"/>
    </xf>
    <xf numFmtId="3" fontId="4" fillId="2" borderId="26" xfId="2" applyNumberFormat="1" applyFont="1" applyFill="1" applyBorder="1" applyAlignment="1">
      <alignment horizontal="left" wrapText="1"/>
    </xf>
    <xf numFmtId="14" fontId="4" fillId="2" borderId="26" xfId="2" applyNumberFormat="1" applyFont="1" applyFill="1" applyBorder="1" applyAlignment="1">
      <alignment horizontal="left"/>
    </xf>
    <xf numFmtId="3" fontId="7" fillId="0" borderId="17" xfId="0" applyNumberFormat="1" applyFont="1" applyBorder="1" applyAlignment="1">
      <alignment horizontal="left"/>
    </xf>
    <xf numFmtId="165" fontId="7" fillId="0" borderId="26" xfId="0" applyNumberFormat="1" applyFont="1" applyBorder="1" applyAlignment="1">
      <alignment horizontal="left"/>
    </xf>
    <xf numFmtId="3" fontId="7" fillId="0" borderId="26" xfId="0" applyNumberFormat="1" applyFont="1" applyBorder="1" applyAlignment="1">
      <alignment horizontal="left"/>
    </xf>
    <xf numFmtId="167" fontId="7" fillId="0" borderId="26" xfId="1" applyNumberFormat="1" applyFont="1" applyFill="1" applyBorder="1" applyAlignment="1">
      <alignment horizontal="left" vertical="center" wrapText="1"/>
    </xf>
    <xf numFmtId="168" fontId="4" fillId="0" borderId="26" xfId="2" applyNumberFormat="1" applyFont="1" applyBorder="1" applyAlignment="1">
      <alignment horizontal="left"/>
    </xf>
    <xf numFmtId="3" fontId="7" fillId="0" borderId="24" xfId="0" applyNumberFormat="1" applyFont="1" applyBorder="1" applyAlignment="1">
      <alignment horizontal="left"/>
    </xf>
    <xf numFmtId="165" fontId="7" fillId="0" borderId="13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167" fontId="7" fillId="3" borderId="25" xfId="1" applyNumberFormat="1" applyFont="1" applyFill="1" applyBorder="1" applyAlignment="1">
      <alignment horizontal="left" vertical="center" wrapText="1"/>
    </xf>
    <xf numFmtId="168" fontId="4" fillId="0" borderId="13" xfId="2" applyNumberFormat="1" applyFont="1" applyBorder="1" applyAlignment="1">
      <alignment horizontal="left"/>
    </xf>
    <xf numFmtId="165" fontId="8" fillId="0" borderId="26" xfId="0" applyNumberFormat="1" applyFont="1" applyBorder="1" applyAlignment="1">
      <alignment horizontal="left"/>
    </xf>
    <xf numFmtId="167" fontId="7" fillId="3" borderId="27" xfId="1" applyNumberFormat="1" applyFont="1" applyFill="1" applyBorder="1" applyAlignment="1">
      <alignment horizontal="left" vertical="center" wrapText="1"/>
    </xf>
    <xf numFmtId="3" fontId="8" fillId="0" borderId="30" xfId="0" applyNumberFormat="1" applyFont="1" applyBorder="1" applyAlignment="1">
      <alignment horizontal="left"/>
    </xf>
    <xf numFmtId="3" fontId="7" fillId="0" borderId="29" xfId="0" applyNumberFormat="1" applyFont="1" applyBorder="1" applyAlignment="1">
      <alignment horizontal="left"/>
    </xf>
    <xf numFmtId="3" fontId="4" fillId="0" borderId="30" xfId="3" applyNumberFormat="1" applyFont="1" applyBorder="1" applyAlignment="1">
      <alignment horizontal="left"/>
    </xf>
    <xf numFmtId="172" fontId="4" fillId="0" borderId="29" xfId="3" applyNumberFormat="1" applyFont="1" applyBorder="1" applyAlignment="1">
      <alignment horizontal="left"/>
    </xf>
    <xf numFmtId="3" fontId="7" fillId="0" borderId="29" xfId="3" applyNumberFormat="1" applyFont="1" applyBorder="1" applyAlignment="1">
      <alignment horizontal="left"/>
    </xf>
    <xf numFmtId="49" fontId="6" fillId="5" borderId="26" xfId="2" applyNumberFormat="1" applyFont="1" applyFill="1" applyBorder="1" applyAlignment="1">
      <alignment horizontal="center" vertical="center"/>
    </xf>
    <xf numFmtId="0" fontId="6" fillId="5" borderId="26" xfId="2" applyFont="1" applyFill="1" applyBorder="1" applyAlignment="1">
      <alignment horizontal="center" vertical="center"/>
    </xf>
    <xf numFmtId="0" fontId="6" fillId="5" borderId="40" xfId="2" applyFont="1" applyFill="1" applyBorder="1" applyAlignment="1">
      <alignment horizontal="center" vertical="center"/>
    </xf>
    <xf numFmtId="49" fontId="10" fillId="6" borderId="7" xfId="2" applyNumberFormat="1" applyFont="1" applyFill="1" applyBorder="1" applyAlignment="1">
      <alignment vertical="center"/>
    </xf>
    <xf numFmtId="0" fontId="10" fillId="6" borderId="8" xfId="2" applyFont="1" applyFill="1" applyBorder="1" applyAlignment="1">
      <alignment vertical="center"/>
    </xf>
    <xf numFmtId="49" fontId="5" fillId="5" borderId="26" xfId="2" applyNumberFormat="1" applyFont="1" applyFill="1" applyBorder="1" applyAlignment="1">
      <alignment horizontal="left" wrapText="1"/>
    </xf>
    <xf numFmtId="0" fontId="5" fillId="5" borderId="26" xfId="2" applyFont="1" applyFill="1" applyBorder="1" applyAlignment="1">
      <alignment horizontal="left" wrapText="1"/>
    </xf>
    <xf numFmtId="49" fontId="4" fillId="2" borderId="26" xfId="2" applyNumberFormat="1" applyFont="1" applyFill="1" applyBorder="1" applyAlignment="1">
      <alignment horizontal="left" wrapText="1"/>
    </xf>
    <xf numFmtId="0" fontId="4" fillId="2" borderId="26" xfId="2" applyFont="1" applyFill="1" applyBorder="1" applyAlignment="1">
      <alignment horizontal="left" wrapText="1"/>
    </xf>
    <xf numFmtId="49" fontId="4" fillId="2" borderId="26" xfId="2" applyNumberFormat="1" applyFont="1" applyFill="1" applyBorder="1" applyAlignment="1">
      <alignment horizontal="left"/>
    </xf>
    <xf numFmtId="0" fontId="4" fillId="2" borderId="26" xfId="2" applyFont="1" applyFill="1" applyBorder="1" applyAlignment="1">
      <alignment horizontal="left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2CA9A4"/>
      <color rgb="FF2CA4A4"/>
      <color rgb="FF009999"/>
      <color rgb="FF098D74"/>
      <color rgb="FF466A55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771525</xdr:colOff>
      <xdr:row>8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721995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Normal="100" workbookViewId="0">
      <selection activeCell="F46" sqref="F46"/>
    </sheetView>
  </sheetViews>
  <sheetFormatPr baseColWidth="10" defaultColWidth="10.85546875" defaultRowHeight="11.25" customHeight="1" x14ac:dyDescent="0.25"/>
  <cols>
    <col min="1" max="1" width="4.42578125" style="3" customWidth="1"/>
    <col min="2" max="2" width="24" style="1" customWidth="1"/>
    <col min="3" max="3" width="20.140625" style="1" customWidth="1"/>
    <col min="4" max="4" width="9.42578125" style="1" customWidth="1"/>
    <col min="5" max="5" width="19.28515625" style="1" customWidth="1"/>
    <col min="6" max="6" width="23.85546875" style="1" customWidth="1"/>
    <col min="7" max="7" width="16.42578125" style="1" customWidth="1"/>
    <col min="8" max="8" width="21.140625" style="1" customWidth="1"/>
    <col min="9" max="255" width="10.85546875" style="1" customWidth="1"/>
    <col min="256" max="16384" width="10.85546875" style="18"/>
  </cols>
  <sheetData>
    <row r="1" spans="1:32" ht="15" customHeight="1" x14ac:dyDescent="0.25">
      <c r="A1" s="22"/>
      <c r="B1" s="22"/>
      <c r="C1" s="22"/>
      <c r="D1" s="22"/>
      <c r="E1" s="22"/>
      <c r="F1" s="22"/>
      <c r="G1" s="22"/>
    </row>
    <row r="2" spans="1:32" ht="15" customHeight="1" x14ac:dyDescent="0.25">
      <c r="A2" s="22"/>
      <c r="B2" s="22"/>
      <c r="C2" s="22"/>
      <c r="D2" s="22"/>
      <c r="E2" s="22"/>
      <c r="F2" s="22"/>
      <c r="G2" s="22"/>
    </row>
    <row r="3" spans="1:32" ht="15" customHeight="1" x14ac:dyDescent="0.25">
      <c r="A3" s="22"/>
      <c r="B3" s="22"/>
      <c r="C3" s="22"/>
      <c r="D3" s="22"/>
      <c r="E3" s="22"/>
      <c r="F3" s="22"/>
      <c r="G3" s="22"/>
    </row>
    <row r="4" spans="1:32" ht="15" customHeight="1" x14ac:dyDescent="0.25">
      <c r="A4" s="22"/>
      <c r="B4" s="22"/>
      <c r="C4" s="22"/>
      <c r="D4" s="22"/>
      <c r="E4" s="22"/>
      <c r="F4" s="22"/>
      <c r="G4" s="26"/>
    </row>
    <row r="5" spans="1:32" ht="15" customHeight="1" x14ac:dyDescent="0.25">
      <c r="A5" s="22"/>
      <c r="B5" s="22"/>
      <c r="C5" s="22"/>
      <c r="D5" s="22"/>
      <c r="E5" s="22"/>
      <c r="F5" s="22"/>
      <c r="G5" s="22"/>
    </row>
    <row r="6" spans="1:32" ht="15" customHeight="1" x14ac:dyDescent="0.25">
      <c r="A6" s="22"/>
      <c r="B6" s="22"/>
      <c r="C6" s="22"/>
      <c r="D6" s="22"/>
      <c r="E6" s="22"/>
      <c r="F6" s="22"/>
      <c r="G6" s="22"/>
    </row>
    <row r="7" spans="1:32" ht="15" customHeight="1" x14ac:dyDescent="0.25">
      <c r="A7" s="22"/>
      <c r="B7" s="22"/>
      <c r="C7" s="22"/>
      <c r="D7" s="22"/>
      <c r="E7" s="22"/>
      <c r="F7" s="22"/>
      <c r="G7" s="22"/>
    </row>
    <row r="8" spans="1:32" ht="15" customHeight="1" x14ac:dyDescent="0.25">
      <c r="A8" s="22"/>
      <c r="B8" s="22"/>
      <c r="C8" s="22"/>
      <c r="D8" s="22"/>
      <c r="E8" s="22"/>
      <c r="F8" s="22"/>
      <c r="G8" s="22"/>
    </row>
    <row r="9" spans="1:32" ht="15" customHeight="1" x14ac:dyDescent="0.25">
      <c r="A9" s="22"/>
      <c r="B9" s="22"/>
      <c r="C9" s="22"/>
      <c r="D9" s="22"/>
      <c r="E9" s="22"/>
      <c r="F9" s="22"/>
      <c r="G9" s="22"/>
    </row>
    <row r="10" spans="1:32" ht="12" customHeight="1" x14ac:dyDescent="0.25">
      <c r="A10" s="22"/>
      <c r="B10" s="118" t="s">
        <v>0</v>
      </c>
      <c r="C10" s="119" t="s">
        <v>1</v>
      </c>
      <c r="D10" s="55"/>
      <c r="E10" s="148" t="s">
        <v>2</v>
      </c>
      <c r="F10" s="149"/>
      <c r="G10" s="120">
        <v>100</v>
      </c>
    </row>
    <row r="11" spans="1:32" ht="31.5" customHeight="1" x14ac:dyDescent="0.25">
      <c r="A11" s="22"/>
      <c r="B11" s="121" t="s">
        <v>3</v>
      </c>
      <c r="C11" s="122" t="s">
        <v>4</v>
      </c>
      <c r="D11" s="55"/>
      <c r="E11" s="150" t="s">
        <v>5</v>
      </c>
      <c r="F11" s="151"/>
      <c r="G11" s="119" t="s">
        <v>6</v>
      </c>
    </row>
    <row r="12" spans="1:32" ht="18" customHeight="1" x14ac:dyDescent="0.25">
      <c r="A12" s="22"/>
      <c r="B12" s="121" t="s">
        <v>7</v>
      </c>
      <c r="C12" s="119" t="s">
        <v>8</v>
      </c>
      <c r="D12" s="55"/>
      <c r="E12" s="150" t="s">
        <v>9</v>
      </c>
      <c r="F12" s="151"/>
      <c r="G12" s="123">
        <f>10000*4</f>
        <v>40000</v>
      </c>
    </row>
    <row r="13" spans="1:32" ht="16.5" customHeight="1" x14ac:dyDescent="0.25">
      <c r="A13" s="22"/>
      <c r="B13" s="121" t="s">
        <v>10</v>
      </c>
      <c r="C13" s="50" t="s">
        <v>11</v>
      </c>
      <c r="D13" s="55"/>
      <c r="E13" s="119" t="s">
        <v>12</v>
      </c>
      <c r="F13" s="55"/>
      <c r="G13" s="124">
        <f>(G10*G12)</f>
        <v>4000000</v>
      </c>
    </row>
    <row r="14" spans="1:32" ht="13.5" customHeight="1" x14ac:dyDescent="0.25">
      <c r="A14" s="22"/>
      <c r="B14" s="121" t="s">
        <v>13</v>
      </c>
      <c r="C14" s="119" t="s">
        <v>14</v>
      </c>
      <c r="D14" s="55"/>
      <c r="E14" s="150" t="s">
        <v>15</v>
      </c>
      <c r="F14" s="151"/>
      <c r="G14" s="119" t="s">
        <v>16</v>
      </c>
    </row>
    <row r="15" spans="1:32" ht="29.25" customHeight="1" x14ac:dyDescent="0.25">
      <c r="A15" s="22"/>
      <c r="B15" s="121" t="s">
        <v>17</v>
      </c>
      <c r="C15" s="119" t="s">
        <v>18</v>
      </c>
      <c r="D15" s="55"/>
      <c r="E15" s="150" t="s">
        <v>19</v>
      </c>
      <c r="F15" s="151"/>
      <c r="G15" s="50" t="s">
        <v>20</v>
      </c>
      <c r="H15" s="23"/>
    </row>
    <row r="16" spans="1:32" ht="25.5" customHeight="1" x14ac:dyDescent="0.25">
      <c r="A16" s="22"/>
      <c r="B16" s="121" t="s">
        <v>21</v>
      </c>
      <c r="C16" s="125">
        <v>44202</v>
      </c>
      <c r="D16" s="55"/>
      <c r="E16" s="152" t="s">
        <v>22</v>
      </c>
      <c r="F16" s="153"/>
      <c r="G16" s="119" t="s">
        <v>23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255" s="38" customFormat="1" ht="12" customHeight="1" x14ac:dyDescent="0.25">
      <c r="A17" s="22"/>
      <c r="B17" s="51"/>
      <c r="C17" s="52"/>
      <c r="D17" s="49"/>
      <c r="E17" s="49"/>
      <c r="F17" s="49"/>
      <c r="G17" s="5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46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</row>
    <row r="18" spans="1:255" ht="12" customHeight="1" x14ac:dyDescent="0.25">
      <c r="A18" s="22"/>
      <c r="B18" s="143" t="s">
        <v>24</v>
      </c>
      <c r="C18" s="144"/>
      <c r="D18" s="144"/>
      <c r="E18" s="144"/>
      <c r="F18" s="144"/>
      <c r="G18" s="14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255" ht="12" customHeight="1" x14ac:dyDescent="0.25">
      <c r="A19" s="22"/>
      <c r="B19" s="49"/>
      <c r="C19" s="55"/>
      <c r="D19" s="55"/>
      <c r="E19" s="55"/>
      <c r="F19" s="49"/>
      <c r="G19" s="49"/>
    </row>
    <row r="20" spans="1:255" ht="12" customHeight="1" x14ac:dyDescent="0.25">
      <c r="A20" s="22"/>
      <c r="B20" s="56" t="s">
        <v>25</v>
      </c>
      <c r="C20" s="57"/>
      <c r="D20" s="57"/>
      <c r="E20" s="57"/>
      <c r="F20" s="57"/>
      <c r="G20" s="57"/>
    </row>
    <row r="21" spans="1:255" s="1" customFormat="1" ht="24" customHeight="1" x14ac:dyDescent="0.25">
      <c r="A21" s="22"/>
      <c r="B21" s="58" t="s">
        <v>26</v>
      </c>
      <c r="C21" s="39" t="s">
        <v>27</v>
      </c>
      <c r="D21" s="58" t="s">
        <v>28</v>
      </c>
      <c r="E21" s="58" t="s">
        <v>29</v>
      </c>
      <c r="F21" s="58" t="s">
        <v>30</v>
      </c>
      <c r="G21" s="58" t="s">
        <v>31</v>
      </c>
    </row>
    <row r="22" spans="1:255" s="1" customFormat="1" ht="24" customHeight="1" x14ac:dyDescent="0.25">
      <c r="A22" s="22"/>
      <c r="B22" s="59" t="s">
        <v>32</v>
      </c>
      <c r="C22" s="126" t="s">
        <v>33</v>
      </c>
      <c r="D22" s="127">
        <v>1</v>
      </c>
      <c r="E22" s="128" t="s">
        <v>34</v>
      </c>
      <c r="F22" s="129">
        <v>18000</v>
      </c>
      <c r="G22" s="130">
        <f>D22*F22</f>
        <v>18000</v>
      </c>
      <c r="H22" s="2"/>
    </row>
    <row r="23" spans="1:255" s="1" customFormat="1" ht="24" customHeight="1" x14ac:dyDescent="0.25">
      <c r="A23" s="22"/>
      <c r="B23" s="61" t="s">
        <v>35</v>
      </c>
      <c r="C23" s="131" t="s">
        <v>33</v>
      </c>
      <c r="D23" s="132">
        <v>5</v>
      </c>
      <c r="E23" s="133" t="s">
        <v>36</v>
      </c>
      <c r="F23" s="134">
        <v>18000</v>
      </c>
      <c r="G23" s="135">
        <f t="shared" ref="G23:G27" si="0">D23*F23</f>
        <v>90000</v>
      </c>
    </row>
    <row r="24" spans="1:255" s="1" customFormat="1" ht="24" customHeight="1" x14ac:dyDescent="0.25">
      <c r="A24" s="22"/>
      <c r="B24" s="61" t="s">
        <v>37</v>
      </c>
      <c r="C24" s="126" t="s">
        <v>33</v>
      </c>
      <c r="D24" s="136">
        <v>2</v>
      </c>
      <c r="E24" s="128" t="s">
        <v>38</v>
      </c>
      <c r="F24" s="137">
        <v>18000</v>
      </c>
      <c r="G24" s="130">
        <f t="shared" si="0"/>
        <v>36000</v>
      </c>
    </row>
    <row r="25" spans="1:255" s="1" customFormat="1" ht="12.75" customHeight="1" x14ac:dyDescent="0.25">
      <c r="A25" s="22"/>
      <c r="B25" s="61" t="s">
        <v>39</v>
      </c>
      <c r="C25" s="126" t="s">
        <v>33</v>
      </c>
      <c r="D25" s="136">
        <v>3</v>
      </c>
      <c r="E25" s="128" t="s">
        <v>40</v>
      </c>
      <c r="F25" s="137">
        <v>18000</v>
      </c>
      <c r="G25" s="130">
        <f t="shared" si="0"/>
        <v>54000</v>
      </c>
    </row>
    <row r="26" spans="1:255" s="1" customFormat="1" ht="15.75" customHeight="1" x14ac:dyDescent="0.25">
      <c r="A26" s="22"/>
      <c r="B26" s="61" t="s">
        <v>41</v>
      </c>
      <c r="C26" s="126" t="s">
        <v>33</v>
      </c>
      <c r="D26" s="136">
        <v>1</v>
      </c>
      <c r="E26" s="128" t="s">
        <v>40</v>
      </c>
      <c r="F26" s="137">
        <v>18000</v>
      </c>
      <c r="G26" s="130">
        <f t="shared" si="0"/>
        <v>18000</v>
      </c>
    </row>
    <row r="27" spans="1:255" s="1" customFormat="1" ht="16.5" customHeight="1" x14ac:dyDescent="0.25">
      <c r="A27" s="22"/>
      <c r="B27" s="61" t="s">
        <v>42</v>
      </c>
      <c r="C27" s="126" t="s">
        <v>43</v>
      </c>
      <c r="D27" s="61">
        <f>G10*100/25</f>
        <v>400</v>
      </c>
      <c r="E27" s="61" t="s">
        <v>44</v>
      </c>
      <c r="F27" s="137">
        <v>2000</v>
      </c>
      <c r="G27" s="130">
        <f t="shared" si="0"/>
        <v>800000</v>
      </c>
    </row>
    <row r="28" spans="1:255" s="1" customFormat="1" ht="12.75" customHeight="1" x14ac:dyDescent="0.25">
      <c r="A28" s="22"/>
      <c r="B28" s="64" t="s">
        <v>45</v>
      </c>
      <c r="C28" s="47"/>
      <c r="D28" s="65"/>
      <c r="E28" s="65"/>
      <c r="F28" s="66"/>
      <c r="G28" s="37">
        <f>SUM(G22:G27)</f>
        <v>1016000</v>
      </c>
    </row>
    <row r="29" spans="1:255" s="1" customFormat="1" ht="12" customHeight="1" x14ac:dyDescent="0.25">
      <c r="A29" s="22"/>
      <c r="B29" s="67"/>
      <c r="C29" s="68"/>
      <c r="D29" s="67"/>
      <c r="E29" s="67"/>
      <c r="F29" s="69"/>
      <c r="G29" s="69"/>
    </row>
    <row r="30" spans="1:255" s="1" customFormat="1" ht="12" customHeight="1" x14ac:dyDescent="0.25">
      <c r="A30" s="22"/>
      <c r="B30" s="70" t="s">
        <v>46</v>
      </c>
      <c r="C30" s="71"/>
      <c r="D30" s="72"/>
      <c r="E30" s="72"/>
      <c r="F30" s="73"/>
      <c r="G30" s="73"/>
    </row>
    <row r="31" spans="1:255" s="1" customFormat="1" ht="24" customHeight="1" x14ac:dyDescent="0.25">
      <c r="A31" s="22"/>
      <c r="B31" s="74" t="s">
        <v>26</v>
      </c>
      <c r="C31" s="75" t="s">
        <v>27</v>
      </c>
      <c r="D31" s="58" t="s">
        <v>28</v>
      </c>
      <c r="E31" s="74" t="s">
        <v>29</v>
      </c>
      <c r="F31" s="58" t="s">
        <v>30</v>
      </c>
      <c r="G31" s="74" t="s">
        <v>31</v>
      </c>
    </row>
    <row r="32" spans="1:255" s="1" customFormat="1" ht="24" customHeight="1" x14ac:dyDescent="0.25">
      <c r="A32" s="22"/>
      <c r="B32" s="76" t="s">
        <v>35</v>
      </c>
      <c r="C32" s="138" t="s">
        <v>47</v>
      </c>
      <c r="D32" s="61">
        <v>2</v>
      </c>
      <c r="E32" s="61" t="s">
        <v>36</v>
      </c>
      <c r="F32" s="139">
        <v>25000</v>
      </c>
      <c r="G32" s="139">
        <f>F32*D32</f>
        <v>50000</v>
      </c>
    </row>
    <row r="33" spans="1:11" s="1" customFormat="1" ht="12" customHeight="1" x14ac:dyDescent="0.25">
      <c r="A33" s="22"/>
      <c r="B33" s="61" t="s">
        <v>48</v>
      </c>
      <c r="C33" s="138" t="s">
        <v>47</v>
      </c>
      <c r="D33" s="61">
        <v>1</v>
      </c>
      <c r="E33" s="61" t="s">
        <v>38</v>
      </c>
      <c r="F33" s="139">
        <v>25000</v>
      </c>
      <c r="G33" s="139">
        <f>D33*F33</f>
        <v>25000</v>
      </c>
    </row>
    <row r="34" spans="1:11" s="1" customFormat="1" ht="12" customHeight="1" x14ac:dyDescent="0.25">
      <c r="A34" s="22"/>
      <c r="B34" s="64" t="s">
        <v>49</v>
      </c>
      <c r="C34" s="78"/>
      <c r="D34" s="79"/>
      <c r="E34" s="79"/>
      <c r="F34" s="80"/>
      <c r="G34" s="81">
        <f>SUM(G32:G33)</f>
        <v>75000</v>
      </c>
    </row>
    <row r="35" spans="1:11" s="1" customFormat="1" ht="12" customHeight="1" x14ac:dyDescent="0.25">
      <c r="A35" s="22"/>
      <c r="B35" s="67"/>
      <c r="C35" s="68"/>
      <c r="D35" s="67"/>
      <c r="E35" s="67"/>
      <c r="F35" s="69"/>
      <c r="G35" s="69"/>
    </row>
    <row r="36" spans="1:11" s="1" customFormat="1" ht="12" customHeight="1" x14ac:dyDescent="0.25">
      <c r="A36" s="22"/>
      <c r="B36" s="70" t="s">
        <v>50</v>
      </c>
      <c r="C36" s="71"/>
      <c r="D36" s="72"/>
      <c r="E36" s="72"/>
      <c r="F36" s="73"/>
      <c r="G36" s="73"/>
    </row>
    <row r="37" spans="1:11" s="1" customFormat="1" ht="24" customHeight="1" x14ac:dyDescent="0.25">
      <c r="A37" s="22"/>
      <c r="B37" s="74" t="s">
        <v>26</v>
      </c>
      <c r="C37" s="74" t="s">
        <v>27</v>
      </c>
      <c r="D37" s="74" t="s">
        <v>28</v>
      </c>
      <c r="E37" s="74" t="s">
        <v>29</v>
      </c>
      <c r="F37" s="58" t="s">
        <v>30</v>
      </c>
      <c r="G37" s="74" t="s">
        <v>31</v>
      </c>
    </row>
    <row r="38" spans="1:11" s="1" customFormat="1" ht="12.75" customHeight="1" x14ac:dyDescent="0.25">
      <c r="A38" s="22"/>
      <c r="B38" s="82" t="s">
        <v>51</v>
      </c>
      <c r="C38" s="140" t="s">
        <v>110</v>
      </c>
      <c r="D38" s="141">
        <v>0.125</v>
      </c>
      <c r="E38" s="82" t="s">
        <v>34</v>
      </c>
      <c r="F38" s="82">
        <v>240000</v>
      </c>
      <c r="G38" s="142">
        <f>+D38*F38</f>
        <v>30000</v>
      </c>
    </row>
    <row r="39" spans="1:11" s="1" customFormat="1" ht="12.75" customHeight="1" x14ac:dyDescent="0.25">
      <c r="A39" s="22"/>
      <c r="B39" s="82" t="s">
        <v>52</v>
      </c>
      <c r="C39" s="140" t="s">
        <v>110</v>
      </c>
      <c r="D39" s="141">
        <v>0.125</v>
      </c>
      <c r="E39" s="82" t="s">
        <v>53</v>
      </c>
      <c r="F39" s="82">
        <v>80000</v>
      </c>
      <c r="G39" s="142">
        <f t="shared" ref="G39:G41" si="1">+D39*F39</f>
        <v>10000</v>
      </c>
    </row>
    <row r="40" spans="1:11" s="1" customFormat="1" ht="12.75" customHeight="1" x14ac:dyDescent="0.25">
      <c r="A40" s="22"/>
      <c r="B40" s="82" t="s">
        <v>54</v>
      </c>
      <c r="C40" s="140" t="s">
        <v>110</v>
      </c>
      <c r="D40" s="141">
        <v>0.125</v>
      </c>
      <c r="E40" s="82" t="s">
        <v>53</v>
      </c>
      <c r="F40" s="82">
        <v>80000</v>
      </c>
      <c r="G40" s="142">
        <f t="shared" si="1"/>
        <v>10000</v>
      </c>
    </row>
    <row r="41" spans="1:11" s="1" customFormat="1" ht="12.75" customHeight="1" x14ac:dyDescent="0.25">
      <c r="A41" s="22"/>
      <c r="B41" s="82" t="s">
        <v>55</v>
      </c>
      <c r="C41" s="140" t="s">
        <v>110</v>
      </c>
      <c r="D41" s="141">
        <v>0.5</v>
      </c>
      <c r="E41" s="82" t="s">
        <v>56</v>
      </c>
      <c r="F41" s="82">
        <v>160000</v>
      </c>
      <c r="G41" s="142">
        <f t="shared" si="1"/>
        <v>80000</v>
      </c>
    </row>
    <row r="42" spans="1:11" s="1" customFormat="1" ht="12.75" customHeight="1" x14ac:dyDescent="0.25">
      <c r="A42" s="22"/>
      <c r="B42" s="64" t="s">
        <v>57</v>
      </c>
      <c r="C42" s="78"/>
      <c r="D42" s="79"/>
      <c r="E42" s="79"/>
      <c r="F42" s="80"/>
      <c r="G42" s="81">
        <f>SUM(G38:G41)</f>
        <v>130000</v>
      </c>
    </row>
    <row r="43" spans="1:11" s="1" customFormat="1" ht="12" customHeight="1" x14ac:dyDescent="0.25">
      <c r="A43" s="22"/>
      <c r="B43" s="67"/>
      <c r="C43" s="68"/>
      <c r="D43" s="67"/>
      <c r="E43" s="67"/>
      <c r="F43" s="69"/>
      <c r="G43" s="69"/>
    </row>
    <row r="44" spans="1:11" s="1" customFormat="1" ht="12" customHeight="1" x14ac:dyDescent="0.25">
      <c r="A44" s="22"/>
      <c r="B44" s="70" t="s">
        <v>58</v>
      </c>
      <c r="C44" s="71"/>
      <c r="D44" s="72"/>
      <c r="E44" s="72"/>
      <c r="F44" s="73"/>
      <c r="G44" s="73"/>
    </row>
    <row r="45" spans="1:11" s="1" customFormat="1" ht="24" customHeight="1" x14ac:dyDescent="0.25">
      <c r="A45" s="22"/>
      <c r="B45" s="58" t="s">
        <v>59</v>
      </c>
      <c r="C45" s="75" t="s">
        <v>60</v>
      </c>
      <c r="D45" s="58" t="s">
        <v>61</v>
      </c>
      <c r="E45" s="58" t="s">
        <v>29</v>
      </c>
      <c r="F45" s="58" t="s">
        <v>30</v>
      </c>
      <c r="G45" s="58" t="s">
        <v>31</v>
      </c>
      <c r="K45" s="3"/>
    </row>
    <row r="46" spans="1:11" s="1" customFormat="1" ht="12.75" customHeight="1" x14ac:dyDescent="0.25">
      <c r="A46" s="22"/>
      <c r="B46" s="84" t="s">
        <v>62</v>
      </c>
      <c r="C46" s="85"/>
      <c r="D46" s="63"/>
      <c r="E46" s="83"/>
      <c r="F46" s="76"/>
      <c r="G46" s="86"/>
      <c r="K46" s="3"/>
    </row>
    <row r="47" spans="1:11" s="1" customFormat="1" ht="12.75" customHeight="1" x14ac:dyDescent="0.25">
      <c r="A47" s="22"/>
      <c r="B47" s="77" t="s">
        <v>63</v>
      </c>
      <c r="C47" s="85" t="s">
        <v>64</v>
      </c>
      <c r="D47" s="63">
        <v>180</v>
      </c>
      <c r="E47" s="60" t="s">
        <v>36</v>
      </c>
      <c r="F47" s="87">
        <f>2800*1.19</f>
        <v>3332</v>
      </c>
      <c r="G47" s="86">
        <f>+D47*F47</f>
        <v>599760</v>
      </c>
    </row>
    <row r="48" spans="1:11" s="1" customFormat="1" ht="12.75" customHeight="1" x14ac:dyDescent="0.25">
      <c r="A48" s="22"/>
      <c r="B48" s="84" t="s">
        <v>65</v>
      </c>
      <c r="C48" s="85"/>
      <c r="D48" s="63"/>
      <c r="E48" s="83"/>
      <c r="F48" s="76"/>
      <c r="G48" s="86"/>
    </row>
    <row r="49" spans="1:7" s="1" customFormat="1" ht="12.75" customHeight="1" x14ac:dyDescent="0.25">
      <c r="A49" s="22"/>
      <c r="B49" s="77" t="s">
        <v>66</v>
      </c>
      <c r="C49" s="85" t="s">
        <v>64</v>
      </c>
      <c r="D49" s="63">
        <v>400</v>
      </c>
      <c r="E49" s="60" t="s">
        <v>38</v>
      </c>
      <c r="F49" s="87">
        <f>350*1.19</f>
        <v>416.5</v>
      </c>
      <c r="G49" s="86">
        <f>+D49*F49</f>
        <v>166600</v>
      </c>
    </row>
    <row r="50" spans="1:7" s="1" customFormat="1" ht="12.75" customHeight="1" x14ac:dyDescent="0.25">
      <c r="A50" s="22"/>
      <c r="B50" s="88" t="s">
        <v>67</v>
      </c>
      <c r="C50" s="85" t="s">
        <v>64</v>
      </c>
      <c r="D50" s="63">
        <v>100</v>
      </c>
      <c r="E50" s="60" t="s">
        <v>38</v>
      </c>
      <c r="F50" s="87">
        <f>350*1.19</f>
        <v>416.5</v>
      </c>
      <c r="G50" s="86">
        <f>+D50*F50</f>
        <v>41650</v>
      </c>
    </row>
    <row r="51" spans="1:7" s="1" customFormat="1" ht="12.75" customHeight="1" x14ac:dyDescent="0.25">
      <c r="A51" s="22"/>
      <c r="B51" s="84" t="s">
        <v>68</v>
      </c>
      <c r="C51" s="85"/>
      <c r="D51" s="63"/>
      <c r="E51" s="83"/>
      <c r="F51" s="76"/>
      <c r="G51" s="86"/>
    </row>
    <row r="52" spans="1:7" s="1" customFormat="1" ht="12.75" customHeight="1" x14ac:dyDescent="0.25">
      <c r="A52" s="22"/>
      <c r="B52" s="77" t="s">
        <v>69</v>
      </c>
      <c r="C52" s="85" t="s">
        <v>70</v>
      </c>
      <c r="D52" s="63">
        <v>2</v>
      </c>
      <c r="E52" s="83" t="s">
        <v>40</v>
      </c>
      <c r="F52" s="76">
        <f>13000*1.19</f>
        <v>15470</v>
      </c>
      <c r="G52" s="86">
        <f>+D52*F52</f>
        <v>30940</v>
      </c>
    </row>
    <row r="53" spans="1:7" s="1" customFormat="1" ht="12.75" customHeight="1" x14ac:dyDescent="0.25">
      <c r="A53" s="22"/>
      <c r="B53" s="77" t="s">
        <v>71</v>
      </c>
      <c r="C53" s="85" t="s">
        <v>64</v>
      </c>
      <c r="D53" s="62">
        <v>1</v>
      </c>
      <c r="E53" s="60" t="s">
        <v>72</v>
      </c>
      <c r="F53" s="76">
        <f>15603*1.19</f>
        <v>18567.57</v>
      </c>
      <c r="G53" s="86">
        <f>+D53*F53</f>
        <v>18567.57</v>
      </c>
    </row>
    <row r="54" spans="1:7" s="1" customFormat="1" ht="12.75" customHeight="1" x14ac:dyDescent="0.25">
      <c r="A54" s="22"/>
      <c r="B54" s="84" t="s">
        <v>73</v>
      </c>
      <c r="C54" s="85"/>
      <c r="D54" s="63"/>
      <c r="E54" s="60"/>
      <c r="F54" s="76"/>
      <c r="G54" s="86"/>
    </row>
    <row r="55" spans="1:7" s="1" customFormat="1" ht="12.75" customHeight="1" x14ac:dyDescent="0.25">
      <c r="A55" s="22"/>
      <c r="B55" s="88" t="s">
        <v>74</v>
      </c>
      <c r="C55" s="85" t="s">
        <v>75</v>
      </c>
      <c r="D55" s="63">
        <v>1</v>
      </c>
      <c r="E55" s="60" t="s">
        <v>38</v>
      </c>
      <c r="F55" s="76">
        <f>12186*1.19</f>
        <v>14501.34</v>
      </c>
      <c r="G55" s="86">
        <f>+D55*F55</f>
        <v>14501.34</v>
      </c>
    </row>
    <row r="56" spans="1:7" s="1" customFormat="1" ht="12.75" customHeight="1" x14ac:dyDescent="0.25">
      <c r="A56" s="22"/>
      <c r="B56" s="89" t="s">
        <v>76</v>
      </c>
      <c r="C56" s="90" t="s">
        <v>75</v>
      </c>
      <c r="D56" s="91">
        <v>0.2</v>
      </c>
      <c r="E56" s="92" t="s">
        <v>72</v>
      </c>
      <c r="F56" s="87">
        <f>28560*1.19</f>
        <v>33986.400000000001</v>
      </c>
      <c r="G56" s="93">
        <f>+D56*F56</f>
        <v>6797.2800000000007</v>
      </c>
    </row>
    <row r="57" spans="1:7" s="1" customFormat="1" ht="12.75" customHeight="1" x14ac:dyDescent="0.25">
      <c r="A57" s="22"/>
      <c r="B57" s="94" t="s">
        <v>77</v>
      </c>
      <c r="C57" s="90"/>
      <c r="D57" s="95"/>
      <c r="E57" s="92"/>
      <c r="F57" s="87"/>
      <c r="G57" s="93"/>
    </row>
    <row r="58" spans="1:7" s="1" customFormat="1" ht="12.75" customHeight="1" x14ac:dyDescent="0.25">
      <c r="A58" s="22"/>
      <c r="B58" s="96" t="s">
        <v>78</v>
      </c>
      <c r="C58" s="90" t="s">
        <v>79</v>
      </c>
      <c r="D58" s="95">
        <v>40</v>
      </c>
      <c r="E58" s="92" t="s">
        <v>80</v>
      </c>
      <c r="F58" s="87">
        <f>98*1.19</f>
        <v>116.61999999999999</v>
      </c>
      <c r="G58" s="93">
        <f t="shared" ref="G58" si="2">+D58*F58</f>
        <v>4664.7999999999993</v>
      </c>
    </row>
    <row r="59" spans="1:7" s="1" customFormat="1" ht="13.5" customHeight="1" x14ac:dyDescent="0.25">
      <c r="A59" s="22"/>
      <c r="B59" s="64" t="s">
        <v>81</v>
      </c>
      <c r="C59" s="78"/>
      <c r="D59" s="79"/>
      <c r="E59" s="79"/>
      <c r="F59" s="80"/>
      <c r="G59" s="81">
        <f>SUM(G46:G58)</f>
        <v>883480.99</v>
      </c>
    </row>
    <row r="60" spans="1:7" s="1" customFormat="1" ht="12" customHeight="1" x14ac:dyDescent="0.25">
      <c r="A60" s="22"/>
      <c r="B60" s="67"/>
      <c r="C60" s="97"/>
      <c r="D60" s="67"/>
      <c r="E60" s="98"/>
      <c r="F60" s="69"/>
      <c r="G60" s="69"/>
    </row>
    <row r="61" spans="1:7" s="1" customFormat="1" ht="12" customHeight="1" x14ac:dyDescent="0.25">
      <c r="A61" s="22"/>
      <c r="B61" s="70" t="s">
        <v>77</v>
      </c>
      <c r="C61" s="36"/>
      <c r="D61" s="72"/>
      <c r="E61" s="72"/>
      <c r="F61" s="73"/>
      <c r="G61" s="73"/>
    </row>
    <row r="62" spans="1:7" s="1" customFormat="1" ht="24" customHeight="1" x14ac:dyDescent="0.25">
      <c r="A62" s="22"/>
      <c r="B62" s="74" t="s">
        <v>82</v>
      </c>
      <c r="C62" s="75" t="s">
        <v>60</v>
      </c>
      <c r="D62" s="58" t="s">
        <v>61</v>
      </c>
      <c r="E62" s="74" t="s">
        <v>29</v>
      </c>
      <c r="F62" s="58" t="s">
        <v>30</v>
      </c>
      <c r="G62" s="74" t="s">
        <v>31</v>
      </c>
    </row>
    <row r="63" spans="1:7" s="1" customFormat="1" ht="12.75" customHeight="1" x14ac:dyDescent="0.25">
      <c r="A63" s="22"/>
      <c r="B63" s="99"/>
      <c r="C63" s="48"/>
      <c r="D63" s="32"/>
      <c r="E63" s="33"/>
      <c r="F63" s="34"/>
      <c r="G63" s="32"/>
    </row>
    <row r="64" spans="1:7" s="1" customFormat="1" ht="13.5" customHeight="1" x14ac:dyDescent="0.25">
      <c r="A64" s="22"/>
      <c r="B64" s="64" t="s">
        <v>83</v>
      </c>
      <c r="C64" s="78"/>
      <c r="D64" s="79"/>
      <c r="E64" s="79"/>
      <c r="F64" s="80"/>
      <c r="G64" s="81"/>
    </row>
    <row r="65" spans="1:7" s="1" customFormat="1" ht="12" customHeight="1" x14ac:dyDescent="0.25">
      <c r="A65" s="22"/>
      <c r="B65" s="67"/>
      <c r="C65" s="40"/>
      <c r="D65" s="31"/>
      <c r="E65" s="31"/>
      <c r="F65" s="35"/>
      <c r="G65" s="35"/>
    </row>
    <row r="66" spans="1:7" s="1" customFormat="1" ht="12" customHeight="1" x14ac:dyDescent="0.25">
      <c r="A66" s="22"/>
      <c r="B66" s="70" t="s">
        <v>84</v>
      </c>
      <c r="C66" s="100"/>
      <c r="D66" s="101"/>
      <c r="E66" s="101"/>
      <c r="F66" s="101"/>
      <c r="G66" s="102">
        <f>G28+G34+G42+G59</f>
        <v>2104480.9900000002</v>
      </c>
    </row>
    <row r="67" spans="1:7" s="1" customFormat="1" ht="12" customHeight="1" x14ac:dyDescent="0.25">
      <c r="A67" s="22"/>
      <c r="B67" s="103" t="s">
        <v>85</v>
      </c>
      <c r="C67" s="104"/>
      <c r="D67" s="105"/>
      <c r="E67" s="105"/>
      <c r="F67" s="105"/>
      <c r="G67" s="106">
        <f>G66*0.05</f>
        <v>105224.04950000002</v>
      </c>
    </row>
    <row r="68" spans="1:7" s="1" customFormat="1" ht="12" customHeight="1" x14ac:dyDescent="0.25">
      <c r="A68" s="22"/>
      <c r="B68" s="70" t="s">
        <v>86</v>
      </c>
      <c r="C68" s="100"/>
      <c r="D68" s="101"/>
      <c r="E68" s="101"/>
      <c r="F68" s="101"/>
      <c r="G68" s="102">
        <f>G67+G66</f>
        <v>2209705.0395000004</v>
      </c>
    </row>
    <row r="69" spans="1:7" s="1" customFormat="1" ht="12" customHeight="1" x14ac:dyDescent="0.25">
      <c r="A69" s="22"/>
      <c r="B69" s="103" t="s">
        <v>87</v>
      </c>
      <c r="C69" s="104"/>
      <c r="D69" s="105"/>
      <c r="E69" s="105"/>
      <c r="F69" s="105"/>
      <c r="G69" s="106">
        <f>G13</f>
        <v>4000000</v>
      </c>
    </row>
    <row r="70" spans="1:7" s="1" customFormat="1" ht="12" customHeight="1" x14ac:dyDescent="0.25">
      <c r="A70" s="22"/>
      <c r="B70" s="70" t="s">
        <v>88</v>
      </c>
      <c r="C70" s="100"/>
      <c r="D70" s="101"/>
      <c r="E70" s="101"/>
      <c r="F70" s="101"/>
      <c r="G70" s="102">
        <f>G69-G68</f>
        <v>1790294.9604999996</v>
      </c>
    </row>
    <row r="71" spans="1:7" s="1" customFormat="1" ht="12" customHeight="1" x14ac:dyDescent="0.25">
      <c r="A71" s="22"/>
      <c r="B71" s="4" t="s">
        <v>89</v>
      </c>
      <c r="C71" s="5"/>
      <c r="D71" s="5"/>
      <c r="E71" s="5"/>
      <c r="F71" s="5"/>
      <c r="G71" s="6"/>
    </row>
    <row r="72" spans="1:7" s="1" customFormat="1" ht="12.75" customHeight="1" thickBot="1" x14ac:dyDescent="0.3">
      <c r="A72" s="22"/>
      <c r="B72" s="7"/>
      <c r="C72" s="5"/>
      <c r="D72" s="5"/>
      <c r="E72" s="5"/>
      <c r="F72" s="5"/>
      <c r="G72" s="6"/>
    </row>
    <row r="73" spans="1:7" s="1" customFormat="1" ht="12" customHeight="1" x14ac:dyDescent="0.25">
      <c r="A73" s="22"/>
      <c r="B73" s="41" t="s">
        <v>90</v>
      </c>
      <c r="C73" s="8"/>
      <c r="D73" s="8"/>
      <c r="E73" s="8"/>
      <c r="F73" s="9"/>
      <c r="G73" s="6"/>
    </row>
    <row r="74" spans="1:7" s="1" customFormat="1" ht="12" customHeight="1" x14ac:dyDescent="0.25">
      <c r="A74" s="22"/>
      <c r="B74" s="4" t="s">
        <v>91</v>
      </c>
      <c r="C74" s="10"/>
      <c r="D74" s="10"/>
      <c r="E74" s="10"/>
      <c r="F74" s="11"/>
      <c r="G74" s="6"/>
    </row>
    <row r="75" spans="1:7" s="1" customFormat="1" ht="12" customHeight="1" x14ac:dyDescent="0.25">
      <c r="A75" s="22"/>
      <c r="B75" s="4" t="s">
        <v>92</v>
      </c>
      <c r="C75" s="10"/>
      <c r="D75" s="10"/>
      <c r="E75" s="10"/>
      <c r="F75" s="11"/>
      <c r="G75" s="6"/>
    </row>
    <row r="76" spans="1:7" s="1" customFormat="1" ht="12" customHeight="1" x14ac:dyDescent="0.25">
      <c r="A76" s="22"/>
      <c r="B76" s="4" t="s">
        <v>93</v>
      </c>
      <c r="C76" s="10"/>
      <c r="D76" s="10"/>
      <c r="E76" s="10"/>
      <c r="F76" s="11"/>
      <c r="G76" s="6"/>
    </row>
    <row r="77" spans="1:7" s="1" customFormat="1" ht="12" customHeight="1" x14ac:dyDescent="0.25">
      <c r="A77" s="22"/>
      <c r="B77" s="4" t="s">
        <v>94</v>
      </c>
      <c r="C77" s="10"/>
      <c r="D77" s="10"/>
      <c r="E77" s="10"/>
      <c r="F77" s="11"/>
      <c r="G77" s="6"/>
    </row>
    <row r="78" spans="1:7" s="1" customFormat="1" ht="12" customHeight="1" x14ac:dyDescent="0.25">
      <c r="A78" s="22"/>
      <c r="B78" s="4" t="s">
        <v>95</v>
      </c>
      <c r="C78" s="10"/>
      <c r="D78" s="10"/>
      <c r="E78" s="10"/>
      <c r="F78" s="11"/>
      <c r="G78" s="6"/>
    </row>
    <row r="79" spans="1:7" s="1" customFormat="1" ht="12.75" customHeight="1" thickBot="1" x14ac:dyDescent="0.3">
      <c r="A79" s="22"/>
      <c r="B79" s="42" t="s">
        <v>96</v>
      </c>
      <c r="C79" s="12"/>
      <c r="D79" s="12"/>
      <c r="E79" s="12"/>
      <c r="F79" s="13"/>
      <c r="G79" s="6"/>
    </row>
    <row r="80" spans="1:7" s="1" customFormat="1" ht="12.75" customHeight="1" thickBot="1" x14ac:dyDescent="0.3">
      <c r="A80" s="22"/>
      <c r="B80" s="7"/>
      <c r="C80" s="10"/>
      <c r="D80" s="10"/>
      <c r="E80" s="10"/>
      <c r="F80" s="10"/>
      <c r="G80" s="6"/>
    </row>
    <row r="81" spans="1:7" s="1" customFormat="1" ht="15" customHeight="1" thickBot="1" x14ac:dyDescent="0.3">
      <c r="A81" s="22"/>
      <c r="B81" s="146" t="s">
        <v>97</v>
      </c>
      <c r="C81" s="147"/>
      <c r="D81" s="27"/>
      <c r="E81" s="19"/>
      <c r="F81" s="19"/>
      <c r="G81" s="6"/>
    </row>
    <row r="82" spans="1:7" s="1" customFormat="1" ht="12" customHeight="1" x14ac:dyDescent="0.25">
      <c r="A82" s="22"/>
      <c r="B82" s="43" t="s">
        <v>82</v>
      </c>
      <c r="C82" s="24" t="s">
        <v>98</v>
      </c>
      <c r="D82" s="25" t="s">
        <v>99</v>
      </c>
      <c r="E82" s="19"/>
      <c r="F82" s="19"/>
      <c r="G82" s="6"/>
    </row>
    <row r="83" spans="1:7" s="1" customFormat="1" ht="12" customHeight="1" x14ac:dyDescent="0.25">
      <c r="A83" s="22"/>
      <c r="B83" s="44" t="s">
        <v>100</v>
      </c>
      <c r="C83" s="107">
        <f>G28</f>
        <v>1016000</v>
      </c>
      <c r="D83" s="108">
        <f>(C83/C89)</f>
        <v>0.45978987323570331</v>
      </c>
      <c r="E83" s="19"/>
      <c r="F83" s="19"/>
      <c r="G83" s="6"/>
    </row>
    <row r="84" spans="1:7" s="1" customFormat="1" ht="12" customHeight="1" x14ac:dyDescent="0.25">
      <c r="A84" s="22"/>
      <c r="B84" s="44" t="s">
        <v>101</v>
      </c>
      <c r="C84" s="107">
        <f>G34</f>
        <v>75000</v>
      </c>
      <c r="D84" s="108">
        <f>C84/C89</f>
        <v>3.3941181587281252E-2</v>
      </c>
      <c r="E84" s="19"/>
      <c r="F84" s="19"/>
      <c r="G84" s="6"/>
    </row>
    <row r="85" spans="1:7" s="1" customFormat="1" ht="12" customHeight="1" x14ac:dyDescent="0.25">
      <c r="A85" s="22"/>
      <c r="B85" s="44" t="s">
        <v>102</v>
      </c>
      <c r="C85" s="107">
        <f>G42</f>
        <v>130000</v>
      </c>
      <c r="D85" s="108">
        <f>(C85/C89)</f>
        <v>5.8831381417954166E-2</v>
      </c>
      <c r="E85" s="19"/>
      <c r="F85" s="19"/>
      <c r="G85" s="6"/>
    </row>
    <row r="86" spans="1:7" s="1" customFormat="1" ht="12" customHeight="1" x14ac:dyDescent="0.25">
      <c r="A86" s="22"/>
      <c r="B86" s="44" t="s">
        <v>59</v>
      </c>
      <c r="C86" s="107">
        <f>G59</f>
        <v>883480.99</v>
      </c>
      <c r="D86" s="108">
        <f>(C86/C89)</f>
        <v>0.39981851614001346</v>
      </c>
      <c r="E86" s="19"/>
      <c r="F86" s="19"/>
      <c r="G86" s="6"/>
    </row>
    <row r="87" spans="1:7" s="1" customFormat="1" ht="12" customHeight="1" x14ac:dyDescent="0.25">
      <c r="A87" s="22"/>
      <c r="B87" s="44" t="s">
        <v>103</v>
      </c>
      <c r="C87" s="109">
        <f>G64</f>
        <v>0</v>
      </c>
      <c r="D87" s="108">
        <f>(C87/C89)</f>
        <v>0</v>
      </c>
      <c r="E87" s="20"/>
      <c r="F87" s="20"/>
      <c r="G87" s="6"/>
    </row>
    <row r="88" spans="1:7" s="1" customFormat="1" ht="12" customHeight="1" x14ac:dyDescent="0.25">
      <c r="A88" s="22"/>
      <c r="B88" s="44" t="s">
        <v>104</v>
      </c>
      <c r="C88" s="109">
        <f>G67</f>
        <v>105224.04950000002</v>
      </c>
      <c r="D88" s="108">
        <f>(C88/C89)</f>
        <v>4.7619047619047623E-2</v>
      </c>
      <c r="E88" s="20"/>
      <c r="F88" s="20"/>
      <c r="G88" s="6"/>
    </row>
    <row r="89" spans="1:7" s="1" customFormat="1" ht="12.75" customHeight="1" thickBot="1" x14ac:dyDescent="0.3">
      <c r="A89" s="22"/>
      <c r="B89" s="45" t="s">
        <v>105</v>
      </c>
      <c r="C89" s="110">
        <f>SUM(C83:C88)</f>
        <v>2209705.0395000004</v>
      </c>
      <c r="D89" s="111">
        <f>SUM(D83:D88)</f>
        <v>0.99999999999999978</v>
      </c>
      <c r="E89" s="20"/>
      <c r="F89" s="20"/>
      <c r="G89" s="6"/>
    </row>
    <row r="90" spans="1:7" s="1" customFormat="1" ht="12" customHeight="1" x14ac:dyDescent="0.25">
      <c r="A90" s="22"/>
      <c r="B90" s="7"/>
      <c r="C90" s="5"/>
      <c r="D90" s="5"/>
      <c r="E90" s="5"/>
      <c r="F90" s="5"/>
      <c r="G90" s="6"/>
    </row>
    <row r="91" spans="1:7" s="1" customFormat="1" ht="12.75" customHeight="1" thickBot="1" x14ac:dyDescent="0.3">
      <c r="A91" s="22"/>
      <c r="B91" s="14"/>
      <c r="C91" s="5"/>
      <c r="D91" s="5"/>
      <c r="E91" s="5"/>
      <c r="F91" s="5"/>
      <c r="G91" s="6"/>
    </row>
    <row r="92" spans="1:7" s="1" customFormat="1" ht="12" customHeight="1" x14ac:dyDescent="0.25">
      <c r="A92" s="22"/>
      <c r="B92" s="29"/>
      <c r="C92" s="28" t="s">
        <v>106</v>
      </c>
      <c r="D92" s="29"/>
      <c r="E92" s="30"/>
      <c r="F92" s="20"/>
      <c r="G92" s="6"/>
    </row>
    <row r="93" spans="1:7" s="1" customFormat="1" ht="12" customHeight="1" x14ac:dyDescent="0.25">
      <c r="A93" s="22"/>
      <c r="B93" s="112" t="s">
        <v>107</v>
      </c>
      <c r="C93" s="113">
        <f>D93-30</f>
        <v>70</v>
      </c>
      <c r="D93" s="113">
        <f>G10</f>
        <v>100</v>
      </c>
      <c r="E93" s="114">
        <f>D93+30</f>
        <v>130</v>
      </c>
      <c r="F93" s="21"/>
      <c r="G93" s="15"/>
    </row>
    <row r="94" spans="1:7" s="1" customFormat="1" ht="12.75" customHeight="1" thickBot="1" x14ac:dyDescent="0.3">
      <c r="A94" s="22"/>
      <c r="B94" s="115" t="s">
        <v>108</v>
      </c>
      <c r="C94" s="116">
        <f>(G68/C93)</f>
        <v>31567.214850000008</v>
      </c>
      <c r="D94" s="116">
        <f>(G68/D93)</f>
        <v>22097.050395000006</v>
      </c>
      <c r="E94" s="117">
        <f>(G68/E93)</f>
        <v>16997.731073076928</v>
      </c>
      <c r="F94" s="21"/>
      <c r="G94" s="15"/>
    </row>
    <row r="95" spans="1:7" s="1" customFormat="1" ht="15.6" customHeight="1" x14ac:dyDescent="0.25">
      <c r="A95" s="22"/>
      <c r="B95" s="16" t="s">
        <v>109</v>
      </c>
      <c r="C95" s="17"/>
      <c r="D95" s="17"/>
      <c r="E95" s="17"/>
      <c r="F95" s="17"/>
      <c r="G95" s="17"/>
    </row>
  </sheetData>
  <mergeCells count="8">
    <mergeCell ref="B18:G18"/>
    <mergeCell ref="B81:C81"/>
    <mergeCell ref="E10:F10"/>
    <mergeCell ref="E11:F11"/>
    <mergeCell ref="E12:F12"/>
    <mergeCell ref="E14:F14"/>
    <mergeCell ref="E15:F15"/>
    <mergeCell ref="E16:F1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verde 2021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Vivanco Opazo Aida Ivone</dc:creator>
  <cp:keywords/>
  <dc:description/>
  <cp:lastModifiedBy>Usuario</cp:lastModifiedBy>
  <cp:revision/>
  <dcterms:created xsi:type="dcterms:W3CDTF">2021-01-15T13:39:47Z</dcterms:created>
  <dcterms:modified xsi:type="dcterms:W3CDTF">2021-04-05T16:05:13Z</dcterms:modified>
  <cp:category/>
  <cp:contentStatus/>
</cp:coreProperties>
</file>