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591727136883d763/Escritorio/FICHAS 2021/Area Ovalle/"/>
    </mc:Choice>
  </mc:AlternateContent>
  <xr:revisionPtr revIDLastSave="1" documentId="13_ncr:1_{E6BA775A-C11F-4794-9EA3-AEAACD0D3F10}" xr6:coauthVersionLast="46" xr6:coauthVersionMax="46" xr10:uidLastSave="{1A54625D-1C4C-4F31-854F-86576E437E2B}"/>
  <bookViews>
    <workbookView xWindow="-90" yWindow="-90" windowWidth="19380" windowHeight="10980" xr2:uid="{00000000-000D-0000-FFFF-FFFF00000000}"/>
  </bookViews>
  <sheets>
    <sheet name="Alcachof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6" i="1" l="1"/>
  <c r="D43" i="1" l="1"/>
  <c r="D42" i="1"/>
  <c r="D41" i="1"/>
  <c r="D40" i="1"/>
  <c r="D39" i="1"/>
  <c r="D38" i="1"/>
  <c r="G23" i="1" l="1"/>
  <c r="G22" i="1"/>
  <c r="G12" i="1" l="1"/>
  <c r="G42" i="1"/>
  <c r="G41" i="1"/>
  <c r="G27" i="1" l="1"/>
  <c r="G28" i="1"/>
  <c r="G57" i="1" l="1"/>
  <c r="G58" i="1"/>
  <c r="G33" i="1"/>
  <c r="C84" i="1" s="1"/>
  <c r="G51" i="1"/>
  <c r="G50" i="1"/>
  <c r="G24" i="1"/>
  <c r="G25" i="1"/>
  <c r="G26" i="1"/>
  <c r="G21" i="1"/>
  <c r="G63" i="1" l="1"/>
  <c r="G64" i="1" s="1"/>
  <c r="C87" i="1" s="1"/>
  <c r="G54" i="1"/>
  <c r="G52" i="1"/>
  <c r="G49" i="1"/>
  <c r="G43" i="1"/>
  <c r="G40" i="1"/>
  <c r="G39" i="1"/>
  <c r="G38" i="1"/>
  <c r="G69" i="1"/>
  <c r="G29" i="1" l="1"/>
  <c r="G59" i="1"/>
  <c r="G44" i="1"/>
  <c r="C85" i="1" s="1"/>
  <c r="C83" i="1" l="1"/>
  <c r="G66" i="1"/>
  <c r="G67" i="1" s="1"/>
  <c r="G68" i="1" l="1"/>
  <c r="C88" i="1"/>
  <c r="D94" i="1" l="1"/>
  <c r="C94" i="1"/>
  <c r="E94" i="1"/>
  <c r="G70" i="1"/>
  <c r="C89" i="1"/>
  <c r="D88" i="1" l="1"/>
  <c r="D83" i="1"/>
  <c r="D84" i="1"/>
  <c r="D86" i="1"/>
  <c r="D85" i="1"/>
  <c r="D87" i="1"/>
  <c r="D89" i="1" l="1"/>
</calcChain>
</file>

<file path=xl/sharedStrings.xml><?xml version="1.0" encoding="utf-8"?>
<sst xmlns="http://schemas.openxmlformats.org/spreadsheetml/2006/main" count="165" uniqueCount="119">
  <si>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</si>
  <si>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</si>
  <si>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</si>
  <si>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</si>
  <si>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</si>
  <si>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</si>
  <si>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</si>
  <si>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</si>
  <si>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</si>
  <si>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</si>
  <si>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</si>
  <si>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</si>
  <si>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</si>
  <si>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</si>
  <si>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</si>
  <si>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</si>
  <si>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</si>
  <si>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</si>
  <si>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</si>
  <si>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</si>
  <si>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</si>
  <si>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</si>
  <si>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</si>
  <si>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</si>
  <si>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</si>
  <si>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</si>
  <si>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</si>
  <si>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</si>
  <si>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</si>
  <si>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</si>
  <si>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</si>
  <si>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</si>
  <si>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</si>
  <si>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</si>
  <si>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</si>
  <si>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</si>
  <si>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</si>
  <si>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</si>
  <si>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</si>
  <si>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</si>
  <si>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</si>
  <si>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</si>
  <si>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</si>
  <si>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</si>
  <si>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</si>
  <si>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</si>
  <si>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</si>
  <si>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</si>
  <si>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</si>
  <si>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</si>
  <si>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</si>
  <si>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</si>
  <si>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</si>
  <si>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</si>
  <si>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</si>
  <si>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</si>
  <si>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</si>
  <si>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</si>
  <si>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</si>
  <si>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</si>
  <si>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</si>
  <si>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</si>
  <si>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</si>
  <si>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</si>
  <si>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JA</t>
  </si>
  <si>
    <t>Coquimbo</t>
  </si>
  <si>
    <t>Ovalle</t>
  </si>
  <si>
    <t>mercado Nacional</t>
  </si>
  <si>
    <t>Septiembre - Marzo</t>
  </si>
  <si>
    <t>Cosecha</t>
  </si>
  <si>
    <t>Urea</t>
  </si>
  <si>
    <t>Nitrato de Potasio</t>
  </si>
  <si>
    <t>Kg(25)</t>
  </si>
  <si>
    <t>Fletes</t>
  </si>
  <si>
    <t>Rango</t>
  </si>
  <si>
    <t>Troya</t>
  </si>
  <si>
    <t xml:space="preserve"> Marzo</t>
  </si>
  <si>
    <t>Mayo</t>
  </si>
  <si>
    <t>Riegos</t>
  </si>
  <si>
    <t>Marzo- Diciembre</t>
  </si>
  <si>
    <t>Acarreo de insumos e implementos de cosecha</t>
  </si>
  <si>
    <t>Cultivador</t>
  </si>
  <si>
    <t>Aporca</t>
  </si>
  <si>
    <t>Post cosecha</t>
  </si>
  <si>
    <t>Septiembre</t>
  </si>
  <si>
    <t>Diciembre</t>
  </si>
  <si>
    <t>Diciembre-Marzo</t>
  </si>
  <si>
    <t xml:space="preserve">Melgadura </t>
  </si>
  <si>
    <t xml:space="preserve">Aplicación de fertilizantes </t>
  </si>
  <si>
    <t>Marzo -Diciembre</t>
  </si>
  <si>
    <t>Aplicaciones de insecticidas</t>
  </si>
  <si>
    <t xml:space="preserve">Cosecha </t>
  </si>
  <si>
    <t>Mezcla NPK</t>
  </si>
  <si>
    <t>Diciembre- enero</t>
  </si>
  <si>
    <t>Lt.(20)</t>
  </si>
  <si>
    <t>Julio-diciembre</t>
  </si>
  <si>
    <t>Diciembre-abril</t>
  </si>
  <si>
    <t>Zero 5 EC</t>
  </si>
  <si>
    <t>Diciembre-julio</t>
  </si>
  <si>
    <t>ALCACHOFA</t>
  </si>
  <si>
    <t>Argentina - Española</t>
  </si>
  <si>
    <t>Bajo</t>
  </si>
  <si>
    <t>Julio - Diciembre</t>
  </si>
  <si>
    <t>RENDIMIENTO (Cabezas/Há.)</t>
  </si>
  <si>
    <t>PRECIO ESPERADO ($/Cabeza)</t>
  </si>
  <si>
    <t>Febrero - Marzo</t>
  </si>
  <si>
    <t>Aplicaciones de fertilizantes y Pesticidas</t>
  </si>
  <si>
    <t>Deshijadura</t>
  </si>
  <si>
    <t>Abril - Mayo</t>
  </si>
  <si>
    <t>Marzo- Septiembre</t>
  </si>
  <si>
    <t>Marzo - Mayo</t>
  </si>
  <si>
    <t>Control de malezas</t>
  </si>
  <si>
    <t>Preparación de hijuelos</t>
  </si>
  <si>
    <t>Mayo - Septiembre</t>
  </si>
  <si>
    <t>Acido Fosfórico</t>
  </si>
  <si>
    <t>Diciembre - Febrero</t>
  </si>
  <si>
    <t>ESCENARIOS COSTO UNITARIO  ($/cabezas)</t>
  </si>
  <si>
    <t>Rendimiento (cabezas/hà)</t>
  </si>
  <si>
    <t>Costo unitario ($/cabezas)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</si>
</sst>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0" fontId="19" fillId="0" borderId="20"/>
    <xf numFmtId="41" fontId="20" fillId="0" borderId="0" applyFont="0" applyFill="0" applyBorder="0" applyAlignment="0" applyProtection="0"/>
  </cellStyleXfs>
  <cellXfs count="154">
    <xf numFmtId="0" fontId="0" fillId="0" borderId="0" xfId="0" applyFont="1" applyAlignment="1"/>
    <xf numFmtId="49" fontId="4" fillId="2" borderId="5" xfId="0" applyNumberFormat="1" applyFont="1" applyFill="1" applyBorder="1" applyAlignment="1">
      <alignment horizontal="center" vertical="center" wrapText="1"/>
    </xf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3" fontId="9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49" fontId="13" fillId="8" borderId="21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7" fillId="2" borderId="20" xfId="0" applyNumberFormat="1" applyFont="1" applyFill="1" applyBorder="1" applyAlignment="1">
      <alignment vertical="center"/>
    </xf>
    <xf numFmtId="49" fontId="0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164" fontId="1" fillId="6" borderId="31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49" fontId="13" fillId="8" borderId="32" xfId="0" applyNumberFormat="1" applyFont="1" applyFill="1" applyBorder="1" applyAlignment="1">
      <alignment vertical="center"/>
    </xf>
    <xf numFmtId="49" fontId="13" fillId="2" borderId="34" xfId="0" applyNumberFormat="1" applyFont="1" applyFill="1" applyBorder="1" applyAlignment="1">
      <alignment vertical="center"/>
    </xf>
    <xf numFmtId="49" fontId="13" fillId="8" borderId="36" xfId="0" applyNumberFormat="1" applyFont="1" applyFill="1" applyBorder="1" applyAlignment="1">
      <alignment vertical="center"/>
    </xf>
    <xf numFmtId="165" fontId="13" fillId="8" borderId="37" xfId="0" applyNumberFormat="1" applyFont="1" applyFill="1" applyBorder="1" applyAlignment="1">
      <alignment vertical="center"/>
    </xf>
    <xf numFmtId="9" fontId="13" fillId="8" borderId="38" xfId="0" applyNumberFormat="1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5" fillId="2" borderId="20" xfId="0" applyNumberFormat="1" applyFont="1" applyFill="1" applyBorder="1" applyAlignment="1">
      <alignment vertical="center"/>
    </xf>
    <xf numFmtId="49" fontId="13" fillId="2" borderId="42" xfId="0" applyNumberFormat="1" applyFont="1" applyFill="1" applyBorder="1" applyAlignment="1">
      <alignment vertical="center"/>
    </xf>
    <xf numFmtId="49" fontId="15" fillId="2" borderId="45" xfId="0" applyNumberFormat="1" applyFont="1" applyFill="1" applyBorder="1" applyAlignment="1">
      <alignment vertical="center"/>
    </xf>
    <xf numFmtId="49" fontId="15" fillId="2" borderId="47" xfId="0" applyNumberFormat="1" applyFont="1" applyFill="1" applyBorder="1" applyAlignment="1">
      <alignment vertical="center"/>
    </xf>
    <xf numFmtId="0" fontId="13" fillId="7" borderId="20" xfId="0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49" fontId="18" fillId="9" borderId="20" xfId="0" applyNumberFormat="1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0" fontId="10" fillId="9" borderId="50" xfId="0" applyFont="1" applyFill="1" applyBorder="1" applyAlignment="1">
      <alignment vertical="center"/>
    </xf>
    <xf numFmtId="49" fontId="13" fillId="8" borderId="5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/>
    </xf>
    <xf numFmtId="166" fontId="4" fillId="2" borderId="5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horizontal="right" vertical="center" wrapText="1"/>
    </xf>
    <xf numFmtId="14" fontId="2" fillId="2" borderId="7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justify" vertical="center" wrapText="1"/>
    </xf>
    <xf numFmtId="0" fontId="0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left" vertical="center"/>
    </xf>
    <xf numFmtId="3" fontId="2" fillId="2" borderId="10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3" fontId="2" fillId="2" borderId="16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>
      <alignment vertical="center"/>
    </xf>
    <xf numFmtId="49" fontId="8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vertical="center"/>
    </xf>
    <xf numFmtId="49" fontId="4" fillId="2" borderId="54" xfId="0" applyNumberFormat="1" applyFont="1" applyFill="1" applyBorder="1" applyAlignment="1">
      <alignment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vertical="center"/>
    </xf>
    <xf numFmtId="3" fontId="4" fillId="2" borderId="54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3" fontId="2" fillId="2" borderId="2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43" xfId="0" applyFont="1" applyFill="1" applyBorder="1" applyAlignment="1">
      <alignment vertical="center"/>
    </xf>
    <xf numFmtId="0" fontId="15" fillId="2" borderId="44" xfId="0" applyFont="1" applyFill="1" applyBorder="1" applyAlignment="1">
      <alignment vertical="center"/>
    </xf>
    <xf numFmtId="0" fontId="15" fillId="2" borderId="46" xfId="0" applyFont="1" applyFill="1" applyBorder="1" applyAlignment="1">
      <alignment vertical="center"/>
    </xf>
    <xf numFmtId="0" fontId="15" fillId="2" borderId="48" xfId="0" applyFont="1" applyFill="1" applyBorder="1" applyAlignment="1">
      <alignment vertical="center"/>
    </xf>
    <xf numFmtId="0" fontId="15" fillId="2" borderId="49" xfId="0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0" fontId="15" fillId="7" borderId="20" xfId="0" applyFont="1" applyFill="1" applyBorder="1" applyAlignment="1">
      <alignment vertical="center"/>
    </xf>
    <xf numFmtId="49" fontId="15" fillId="8" borderId="33" xfId="0" applyNumberFormat="1" applyFont="1" applyFill="1" applyBorder="1" applyAlignment="1">
      <alignment vertical="center"/>
    </xf>
    <xf numFmtId="9" fontId="15" fillId="2" borderId="35" xfId="0" applyNumberFormat="1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49" fontId="1" fillId="3" borderId="55" xfId="0" applyNumberFormat="1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49" fontId="1" fillId="3" borderId="55" xfId="0" applyNumberFormat="1" applyFont="1" applyFill="1" applyBorder="1" applyAlignment="1">
      <alignment horizontal="center" vertical="center" wrapText="1"/>
    </xf>
    <xf numFmtId="49" fontId="3" fillId="3" borderId="56" xfId="0" applyNumberFormat="1" applyFont="1" applyFill="1" applyBorder="1" applyAlignment="1">
      <alignment vertical="center"/>
    </xf>
    <xf numFmtId="0" fontId="3" fillId="3" borderId="56" xfId="0" applyFont="1" applyFill="1" applyBorder="1" applyAlignment="1">
      <alignment vertical="center"/>
    </xf>
    <xf numFmtId="0" fontId="12" fillId="2" borderId="57" xfId="0" applyFont="1" applyFill="1" applyBorder="1" applyAlignment="1">
      <alignment horizontal="left" vertical="center"/>
    </xf>
    <xf numFmtId="41" fontId="2" fillId="2" borderId="57" xfId="2" applyFont="1" applyFill="1" applyBorder="1" applyAlignment="1">
      <alignment vertical="center"/>
    </xf>
    <xf numFmtId="3" fontId="4" fillId="2" borderId="57" xfId="0" applyNumberFormat="1" applyFont="1" applyFill="1" applyBorder="1" applyAlignment="1">
      <alignment horizontal="right" vertical="center" wrapText="1"/>
    </xf>
    <xf numFmtId="49" fontId="2" fillId="2" borderId="58" xfId="0" applyNumberFormat="1" applyFont="1" applyFill="1" applyBorder="1" applyAlignment="1">
      <alignment horizontal="right" vertical="center"/>
    </xf>
    <xf numFmtId="49" fontId="4" fillId="2" borderId="58" xfId="0" applyNumberFormat="1" applyFont="1" applyFill="1" applyBorder="1" applyAlignment="1">
      <alignment horizontal="center" vertical="center" wrapText="1"/>
    </xf>
    <xf numFmtId="49" fontId="4" fillId="2" borderId="58" xfId="0" applyNumberFormat="1" applyFont="1" applyFill="1" applyBorder="1" applyAlignment="1">
      <alignment horizontal="right" vertical="center"/>
    </xf>
    <xf numFmtId="49" fontId="4" fillId="2" borderId="58" xfId="0" applyNumberFormat="1" applyFont="1" applyFill="1" applyBorder="1" applyAlignment="1">
      <alignment horizontal="right" vertical="center" wrapText="1"/>
    </xf>
    <xf numFmtId="14" fontId="4" fillId="2" borderId="58" xfId="0" applyNumberFormat="1" applyFont="1" applyFill="1" applyBorder="1" applyAlignment="1">
      <alignment horizontal="right" vertical="center"/>
    </xf>
    <xf numFmtId="0" fontId="0" fillId="2" borderId="59" xfId="0" applyFont="1" applyFill="1" applyBorder="1" applyAlignment="1">
      <alignment vertical="center"/>
    </xf>
    <xf numFmtId="0" fontId="2" fillId="2" borderId="60" xfId="0" applyFont="1" applyFill="1" applyBorder="1" applyAlignment="1">
      <alignment vertical="center" wrapText="1"/>
    </xf>
    <xf numFmtId="49" fontId="1" fillId="3" borderId="57" xfId="0" applyNumberFormat="1" applyFont="1" applyFill="1" applyBorder="1" applyAlignment="1">
      <alignment vertical="center" wrapText="1"/>
    </xf>
    <xf numFmtId="49" fontId="4" fillId="2" borderId="57" xfId="0" applyNumberFormat="1" applyFont="1" applyFill="1" applyBorder="1" applyAlignment="1">
      <alignment vertical="center" wrapText="1"/>
    </xf>
    <xf numFmtId="49" fontId="9" fillId="3" borderId="56" xfId="0" applyNumberFormat="1" applyFont="1" applyFill="1" applyBorder="1" applyAlignment="1">
      <alignment vertical="center"/>
    </xf>
    <xf numFmtId="0" fontId="9" fillId="3" borderId="56" xfId="0" applyFont="1" applyFill="1" applyBorder="1" applyAlignment="1">
      <alignment horizontal="center" vertical="center"/>
    </xf>
    <xf numFmtId="0" fontId="9" fillId="3" borderId="56" xfId="0" applyFont="1" applyFill="1" applyBorder="1" applyAlignment="1">
      <alignment vertical="center"/>
    </xf>
    <xf numFmtId="3" fontId="9" fillId="3" borderId="56" xfId="0" applyNumberFormat="1" applyFont="1" applyFill="1" applyBorder="1" applyAlignment="1">
      <alignment vertical="center"/>
    </xf>
    <xf numFmtId="49" fontId="4" fillId="2" borderId="57" xfId="0" applyNumberFormat="1" applyFont="1" applyFill="1" applyBorder="1" applyAlignment="1">
      <alignment vertical="center"/>
    </xf>
    <xf numFmtId="49" fontId="4" fillId="2" borderId="57" xfId="0" applyNumberFormat="1" applyFont="1" applyFill="1" applyBorder="1" applyAlignment="1">
      <alignment horizontal="center" vertical="center"/>
    </xf>
    <xf numFmtId="0" fontId="4" fillId="2" borderId="57" xfId="0" applyNumberFormat="1" applyFont="1" applyFill="1" applyBorder="1" applyAlignment="1">
      <alignment vertical="center"/>
    </xf>
    <xf numFmtId="3" fontId="4" fillId="2" borderId="57" xfId="0" applyNumberFormat="1" applyFont="1" applyFill="1" applyBorder="1" applyAlignment="1">
      <alignment vertical="center"/>
    </xf>
    <xf numFmtId="41" fontId="13" fillId="8" borderId="52" xfId="2" applyFont="1" applyFill="1" applyBorder="1" applyAlignment="1">
      <alignment vertical="center"/>
    </xf>
    <xf numFmtId="41" fontId="13" fillId="8" borderId="53" xfId="2" applyFont="1" applyFill="1" applyBorder="1" applyAlignment="1">
      <alignment vertical="center"/>
    </xf>
    <xf numFmtId="41" fontId="13" fillId="8" borderId="37" xfId="2" applyFont="1" applyFill="1" applyBorder="1" applyAlignment="1">
      <alignment vertical="center"/>
    </xf>
    <xf numFmtId="41" fontId="13" fillId="8" borderId="38" xfId="2" applyFont="1" applyFill="1" applyBorder="1" applyAlignment="1">
      <alignment vertical="center"/>
    </xf>
    <xf numFmtId="49" fontId="18" fillId="9" borderId="39" xfId="0" applyNumberFormat="1" applyFont="1" applyFill="1" applyBorder="1" applyAlignment="1">
      <alignment vertical="center"/>
    </xf>
    <xf numFmtId="0" fontId="13" fillId="9" borderId="40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3">
    <cellStyle name="Millares [0]" xfId="2" builtinId="6"/>
    <cellStyle name="Normal" xfId="0" builtinId="0"/>
    <cellStyle name="Normal 2" xfId="1" xr:uid="{00000000-0005-0000-0000-000002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5"/>
  <sheetViews>
    <sheetView showGridLines="0" tabSelected="1" topLeftCell="A71" zoomScale="140" zoomScaleNormal="140" workbookViewId="0">
      <selection activeCell="C87" sqref="C87"/>
    </sheetView>
  </sheetViews>
  <sheetFormatPr baseColWidth="10" defaultColWidth="10.86328125" defaultRowHeight="11.25" customHeight="1" x14ac:dyDescent="0.75"/>
  <cols>
    <col min="1" max="1" width="4.40625" style="64" customWidth="1"/>
    <col min="2" max="2" width="16.7265625" style="64" customWidth="1"/>
    <col min="3" max="3" width="19.40625" style="64" customWidth="1"/>
    <col min="4" max="4" width="9.40625" style="64" customWidth="1"/>
    <col min="5" max="5" width="14.40625" style="64" customWidth="1"/>
    <col min="6" max="6" width="11" style="64" customWidth="1"/>
    <col min="7" max="7" width="12.40625" style="64" customWidth="1"/>
    <col min="8" max="255" width="10.86328125" style="64" customWidth="1"/>
    <col min="256" max="16384" width="10.86328125" style="65"/>
  </cols>
  <sheetData>
    <row r="1" spans="1:7" ht="15" customHeight="1" x14ac:dyDescent="0.75">
      <c r="A1" s="63"/>
      <c r="B1" s="63"/>
      <c r="C1" s="63"/>
      <c r="D1" s="63"/>
      <c r="E1" s="63"/>
      <c r="F1" s="63"/>
      <c r="G1" s="63"/>
    </row>
    <row r="2" spans="1:7" ht="15" customHeight="1" x14ac:dyDescent="0.75">
      <c r="A2" s="63"/>
      <c r="B2" s="63"/>
      <c r="C2" s="63"/>
      <c r="D2" s="63"/>
      <c r="E2" s="63"/>
      <c r="F2" s="63"/>
      <c r="G2" s="63"/>
    </row>
    <row r="3" spans="1:7" ht="15" customHeight="1" x14ac:dyDescent="0.75">
      <c r="A3" s="63"/>
      <c r="B3" s="63"/>
      <c r="C3" s="63"/>
      <c r="D3" s="63"/>
      <c r="E3" s="63"/>
      <c r="F3" s="63"/>
      <c r="G3" s="63"/>
    </row>
    <row r="4" spans="1:7" ht="15" customHeight="1" x14ac:dyDescent="0.75">
      <c r="A4" s="63"/>
      <c r="B4" s="63"/>
      <c r="C4" s="63"/>
      <c r="D4" s="63"/>
      <c r="E4" s="63"/>
      <c r="F4" s="63"/>
      <c r="G4" s="63"/>
    </row>
    <row r="5" spans="1:7" ht="15" customHeight="1" x14ac:dyDescent="0.75">
      <c r="A5" s="63"/>
      <c r="B5" s="63"/>
      <c r="C5" s="63"/>
      <c r="D5" s="63"/>
      <c r="E5" s="63"/>
      <c r="F5" s="63"/>
      <c r="G5" s="63"/>
    </row>
    <row r="6" spans="1:7" ht="15" customHeight="1" x14ac:dyDescent="0.75">
      <c r="A6" s="63"/>
      <c r="B6" s="63"/>
      <c r="C6" s="63"/>
      <c r="D6" s="63"/>
      <c r="E6" s="63"/>
      <c r="F6" s="63"/>
      <c r="G6" s="63"/>
    </row>
    <row r="7" spans="1:7" ht="15" customHeight="1" x14ac:dyDescent="0.75">
      <c r="A7" s="63"/>
      <c r="B7" s="63"/>
      <c r="C7" s="63"/>
      <c r="D7" s="63"/>
      <c r="E7" s="63"/>
      <c r="F7" s="63"/>
      <c r="G7" s="63"/>
    </row>
    <row r="8" spans="1:7" ht="15" customHeight="1" x14ac:dyDescent="0.75">
      <c r="A8" s="63"/>
      <c r="B8" s="128"/>
      <c r="C8" s="66"/>
      <c r="D8" s="63"/>
      <c r="E8" s="66"/>
      <c r="F8" s="66"/>
      <c r="G8" s="66"/>
    </row>
    <row r="9" spans="1:7" ht="12" customHeight="1" x14ac:dyDescent="0.75">
      <c r="A9" s="104"/>
      <c r="B9" s="130" t="s">
        <v>0</v>
      </c>
      <c r="C9" s="123" t="s">
        <v>99</v>
      </c>
      <c r="D9" s="68"/>
      <c r="E9" s="148" t="s">
        <v>103</v>
      </c>
      <c r="F9" s="149"/>
      <c r="G9" s="69">
        <v>70000</v>
      </c>
    </row>
    <row r="10" spans="1:7" ht="38.25" customHeight="1" x14ac:dyDescent="0.75">
      <c r="A10" s="104"/>
      <c r="B10" s="131" t="s">
        <v>1</v>
      </c>
      <c r="C10" s="124" t="s">
        <v>100</v>
      </c>
      <c r="D10" s="70"/>
      <c r="E10" s="146" t="s">
        <v>2</v>
      </c>
      <c r="F10" s="147"/>
      <c r="G10" s="71" t="s">
        <v>102</v>
      </c>
    </row>
    <row r="11" spans="1:7" ht="18" customHeight="1" x14ac:dyDescent="0.75">
      <c r="A11" s="104"/>
      <c r="B11" s="131" t="s">
        <v>3</v>
      </c>
      <c r="C11" s="125" t="s">
        <v>101</v>
      </c>
      <c r="D11" s="70"/>
      <c r="E11" s="146" t="s">
        <v>104</v>
      </c>
      <c r="F11" s="147"/>
      <c r="G11" s="72">
        <v>120</v>
      </c>
    </row>
    <row r="12" spans="1:7" ht="11.25" customHeight="1" x14ac:dyDescent="0.75">
      <c r="A12" s="104"/>
      <c r="B12" s="131" t="s">
        <v>4</v>
      </c>
      <c r="C12" s="126" t="s">
        <v>65</v>
      </c>
      <c r="D12" s="70"/>
      <c r="E12" s="74" t="s">
        <v>5</v>
      </c>
      <c r="F12" s="75"/>
      <c r="G12" s="76">
        <f>(G9*G11)</f>
        <v>8400000</v>
      </c>
    </row>
    <row r="13" spans="1:7" ht="11.25" customHeight="1" x14ac:dyDescent="0.75">
      <c r="A13" s="104"/>
      <c r="B13" s="131" t="s">
        <v>6</v>
      </c>
      <c r="C13" s="125" t="s">
        <v>66</v>
      </c>
      <c r="D13" s="70"/>
      <c r="E13" s="146" t="s">
        <v>7</v>
      </c>
      <c r="F13" s="147"/>
      <c r="G13" s="71" t="s">
        <v>67</v>
      </c>
    </row>
    <row r="14" spans="1:7" ht="13.5" customHeight="1" x14ac:dyDescent="0.75">
      <c r="A14" s="104"/>
      <c r="B14" s="131" t="s">
        <v>8</v>
      </c>
      <c r="C14" s="125" t="s">
        <v>63</v>
      </c>
      <c r="D14" s="70"/>
      <c r="E14" s="146" t="s">
        <v>9</v>
      </c>
      <c r="F14" s="147"/>
      <c r="G14" s="71" t="s">
        <v>77</v>
      </c>
    </row>
    <row r="15" spans="1:7" ht="25.5" customHeight="1" x14ac:dyDescent="0.75">
      <c r="A15" s="104"/>
      <c r="B15" s="131" t="s">
        <v>10</v>
      </c>
      <c r="C15" s="127">
        <v>44242</v>
      </c>
      <c r="D15" s="70"/>
      <c r="E15" s="150" t="s">
        <v>11</v>
      </c>
      <c r="F15" s="151"/>
      <c r="G15" s="73" t="s">
        <v>12</v>
      </c>
    </row>
    <row r="16" spans="1:7" ht="12" customHeight="1" x14ac:dyDescent="0.75">
      <c r="A16" s="63"/>
      <c r="B16" s="129"/>
      <c r="C16" s="77"/>
      <c r="D16" s="4"/>
      <c r="E16" s="78"/>
      <c r="F16" s="78"/>
      <c r="G16" s="79"/>
    </row>
    <row r="17" spans="1:7" ht="12" customHeight="1" x14ac:dyDescent="0.75">
      <c r="A17" s="80"/>
      <c r="B17" s="152" t="s">
        <v>13</v>
      </c>
      <c r="C17" s="153"/>
      <c r="D17" s="153"/>
      <c r="E17" s="153"/>
      <c r="F17" s="153"/>
      <c r="G17" s="153"/>
    </row>
    <row r="18" spans="1:7" ht="12" customHeight="1" x14ac:dyDescent="0.75">
      <c r="A18" s="63"/>
      <c r="B18" s="81"/>
      <c r="C18" s="82"/>
      <c r="D18" s="82"/>
      <c r="E18" s="82"/>
      <c r="F18" s="83"/>
      <c r="G18" s="83"/>
    </row>
    <row r="19" spans="1:7" ht="12" customHeight="1" x14ac:dyDescent="0.75">
      <c r="A19" s="67"/>
      <c r="B19" s="2" t="s">
        <v>14</v>
      </c>
      <c r="C19" s="3"/>
      <c r="D19" s="4"/>
      <c r="E19" s="4"/>
      <c r="F19" s="4"/>
      <c r="G19" s="4"/>
    </row>
    <row r="20" spans="1:7" ht="24" customHeight="1" x14ac:dyDescent="0.75">
      <c r="A20" s="80"/>
      <c r="B20" s="5" t="s">
        <v>15</v>
      </c>
      <c r="C20" s="5" t="s">
        <v>16</v>
      </c>
      <c r="D20" s="5" t="s">
        <v>17</v>
      </c>
      <c r="E20" s="5" t="s">
        <v>18</v>
      </c>
      <c r="F20" s="5" t="s">
        <v>19</v>
      </c>
      <c r="G20" s="5" t="s">
        <v>20</v>
      </c>
    </row>
    <row r="21" spans="1:7" ht="14.75" x14ac:dyDescent="0.75">
      <c r="A21" s="80"/>
      <c r="B21" s="84" t="s">
        <v>78</v>
      </c>
      <c r="C21" s="1" t="s">
        <v>21</v>
      </c>
      <c r="D21" s="85">
        <v>20</v>
      </c>
      <c r="E21" s="84" t="s">
        <v>79</v>
      </c>
      <c r="F21" s="76">
        <v>20000</v>
      </c>
      <c r="G21" s="76">
        <f t="shared" ref="G21:G28" si="0">(D21*F21)</f>
        <v>400000</v>
      </c>
    </row>
    <row r="22" spans="1:7" ht="21" x14ac:dyDescent="0.75">
      <c r="A22" s="80"/>
      <c r="B22" s="84" t="s">
        <v>80</v>
      </c>
      <c r="C22" s="1" t="s">
        <v>21</v>
      </c>
      <c r="D22" s="85">
        <v>10</v>
      </c>
      <c r="E22" s="84" t="s">
        <v>79</v>
      </c>
      <c r="F22" s="76">
        <v>20000</v>
      </c>
      <c r="G22" s="76">
        <f t="shared" ref="G22" si="1">(D22*F22)</f>
        <v>200000</v>
      </c>
    </row>
    <row r="23" spans="1:7" ht="14.75" x14ac:dyDescent="0.75">
      <c r="A23" s="80"/>
      <c r="B23" s="84" t="s">
        <v>81</v>
      </c>
      <c r="C23" s="1" t="s">
        <v>21</v>
      </c>
      <c r="D23" s="85">
        <v>4</v>
      </c>
      <c r="E23" s="84" t="s">
        <v>105</v>
      </c>
      <c r="F23" s="76">
        <v>20000</v>
      </c>
      <c r="G23" s="76">
        <f>(D23*F23)</f>
        <v>80000</v>
      </c>
    </row>
    <row r="24" spans="1:7" ht="21" x14ac:dyDescent="0.75">
      <c r="A24" s="80"/>
      <c r="B24" s="84" t="s">
        <v>106</v>
      </c>
      <c r="C24" s="1" t="s">
        <v>21</v>
      </c>
      <c r="D24" s="85">
        <v>20</v>
      </c>
      <c r="E24" s="84" t="s">
        <v>68</v>
      </c>
      <c r="F24" s="76">
        <v>20000</v>
      </c>
      <c r="G24" s="76">
        <f t="shared" si="0"/>
        <v>400000</v>
      </c>
    </row>
    <row r="25" spans="1:7" ht="14.75" x14ac:dyDescent="0.75">
      <c r="A25" s="80"/>
      <c r="B25" s="84" t="s">
        <v>107</v>
      </c>
      <c r="C25" s="1" t="s">
        <v>21</v>
      </c>
      <c r="D25" s="85">
        <v>10</v>
      </c>
      <c r="E25" s="84" t="s">
        <v>108</v>
      </c>
      <c r="F25" s="76">
        <v>20000</v>
      </c>
      <c r="G25" s="76">
        <f t="shared" si="0"/>
        <v>200000</v>
      </c>
    </row>
    <row r="26" spans="1:7" ht="14.75" x14ac:dyDescent="0.75">
      <c r="A26" s="80"/>
      <c r="B26" s="84" t="s">
        <v>111</v>
      </c>
      <c r="C26" s="1" t="s">
        <v>21</v>
      </c>
      <c r="D26" s="85">
        <v>4</v>
      </c>
      <c r="E26" s="86" t="s">
        <v>68</v>
      </c>
      <c r="F26" s="76">
        <v>20000</v>
      </c>
      <c r="G26" s="76">
        <f t="shared" si="0"/>
        <v>80000</v>
      </c>
    </row>
    <row r="27" spans="1:7" ht="14.75" x14ac:dyDescent="0.75">
      <c r="A27" s="80"/>
      <c r="B27" s="84" t="s">
        <v>69</v>
      </c>
      <c r="C27" s="1" t="s">
        <v>21</v>
      </c>
      <c r="D27" s="85">
        <v>22</v>
      </c>
      <c r="E27" s="84" t="s">
        <v>109</v>
      </c>
      <c r="F27" s="76">
        <v>20000</v>
      </c>
      <c r="G27" s="76">
        <f t="shared" ref="G27" si="2">(D27*F27)</f>
        <v>440000</v>
      </c>
    </row>
    <row r="28" spans="1:7" ht="14.75" x14ac:dyDescent="0.75">
      <c r="A28" s="80"/>
      <c r="B28" s="84" t="s">
        <v>112</v>
      </c>
      <c r="C28" s="1" t="s">
        <v>21</v>
      </c>
      <c r="D28" s="85">
        <v>10</v>
      </c>
      <c r="E28" s="84" t="s">
        <v>85</v>
      </c>
      <c r="F28" s="76">
        <v>20000</v>
      </c>
      <c r="G28" s="76">
        <f t="shared" si="0"/>
        <v>200000</v>
      </c>
    </row>
    <row r="29" spans="1:7" ht="12.75" customHeight="1" x14ac:dyDescent="0.75">
      <c r="A29" s="80"/>
      <c r="B29" s="6" t="s">
        <v>22</v>
      </c>
      <c r="C29" s="7"/>
      <c r="D29" s="7"/>
      <c r="E29" s="7"/>
      <c r="F29" s="8"/>
      <c r="G29" s="9">
        <f>SUM(G21:G28)</f>
        <v>2000000</v>
      </c>
    </row>
    <row r="30" spans="1:7" ht="12" customHeight="1" x14ac:dyDescent="0.75">
      <c r="A30" s="63"/>
      <c r="B30" s="81"/>
      <c r="C30" s="83"/>
      <c r="D30" s="83"/>
      <c r="E30" s="83"/>
      <c r="F30" s="87"/>
      <c r="G30" s="87"/>
    </row>
    <row r="31" spans="1:7" ht="12" customHeight="1" x14ac:dyDescent="0.75">
      <c r="A31" s="67"/>
      <c r="B31" s="10" t="s">
        <v>23</v>
      </c>
      <c r="C31" s="11"/>
      <c r="D31" s="12"/>
      <c r="E31" s="12"/>
      <c r="F31" s="13"/>
      <c r="G31" s="13"/>
    </row>
    <row r="32" spans="1:7" ht="24" customHeight="1" x14ac:dyDescent="0.75">
      <c r="A32" s="67"/>
      <c r="B32" s="115" t="s">
        <v>15</v>
      </c>
      <c r="C32" s="117" t="s">
        <v>16</v>
      </c>
      <c r="D32" s="117" t="s">
        <v>17</v>
      </c>
      <c r="E32" s="115" t="s">
        <v>18</v>
      </c>
      <c r="F32" s="117" t="s">
        <v>19</v>
      </c>
      <c r="G32" s="115" t="s">
        <v>20</v>
      </c>
    </row>
    <row r="33" spans="1:11" ht="12" customHeight="1" x14ac:dyDescent="0.75">
      <c r="A33" s="104"/>
      <c r="B33" s="84" t="s">
        <v>82</v>
      </c>
      <c r="C33" s="1" t="s">
        <v>64</v>
      </c>
      <c r="D33" s="73">
        <v>5</v>
      </c>
      <c r="E33" s="120" t="s">
        <v>110</v>
      </c>
      <c r="F33" s="121">
        <v>15000</v>
      </c>
      <c r="G33" s="122">
        <f>+D33*F33</f>
        <v>75000</v>
      </c>
    </row>
    <row r="34" spans="1:11" ht="12" customHeight="1" x14ac:dyDescent="0.75">
      <c r="A34" s="67"/>
      <c r="B34" s="118" t="s">
        <v>24</v>
      </c>
      <c r="C34" s="116"/>
      <c r="D34" s="116"/>
      <c r="E34" s="116"/>
      <c r="F34" s="119"/>
      <c r="G34" s="119"/>
    </row>
    <row r="35" spans="1:11" ht="12" customHeight="1" x14ac:dyDescent="0.75">
      <c r="A35" s="63"/>
      <c r="B35" s="88"/>
      <c r="C35" s="89"/>
      <c r="D35" s="89"/>
      <c r="E35" s="89"/>
      <c r="F35" s="90"/>
      <c r="G35" s="90"/>
    </row>
    <row r="36" spans="1:11" ht="12" customHeight="1" x14ac:dyDescent="0.75">
      <c r="A36" s="67"/>
      <c r="B36" s="10" t="s">
        <v>25</v>
      </c>
      <c r="C36" s="11"/>
      <c r="D36" s="12"/>
      <c r="E36" s="12"/>
      <c r="F36" s="13"/>
      <c r="G36" s="13"/>
    </row>
    <row r="37" spans="1:11" ht="24" customHeight="1" x14ac:dyDescent="0.75">
      <c r="A37" s="67"/>
      <c r="B37" s="14" t="s">
        <v>15</v>
      </c>
      <c r="C37" s="14" t="s">
        <v>16</v>
      </c>
      <c r="D37" s="14" t="s">
        <v>17</v>
      </c>
      <c r="E37" s="14" t="s">
        <v>18</v>
      </c>
      <c r="F37" s="15" t="s">
        <v>19</v>
      </c>
      <c r="G37" s="14" t="s">
        <v>20</v>
      </c>
    </row>
    <row r="38" spans="1:11" ht="12.75" customHeight="1" x14ac:dyDescent="0.75">
      <c r="A38" s="80"/>
      <c r="B38" s="84" t="s">
        <v>83</v>
      </c>
      <c r="C38" s="1" t="s">
        <v>26</v>
      </c>
      <c r="D38" s="85">
        <f>8/8</f>
        <v>1</v>
      </c>
      <c r="E38" s="84" t="s">
        <v>84</v>
      </c>
      <c r="F38" s="76">
        <v>200000</v>
      </c>
      <c r="G38" s="76">
        <f t="shared" ref="G38:G43" si="3">(D38*F38)</f>
        <v>200000</v>
      </c>
    </row>
    <row r="39" spans="1:11" ht="12.75" customHeight="1" x14ac:dyDescent="0.75">
      <c r="A39" s="80"/>
      <c r="B39" s="84" t="s">
        <v>81</v>
      </c>
      <c r="C39" s="1" t="s">
        <v>26</v>
      </c>
      <c r="D39" s="85">
        <f>4/8</f>
        <v>0.5</v>
      </c>
      <c r="E39" s="84" t="s">
        <v>86</v>
      </c>
      <c r="F39" s="76">
        <v>200000</v>
      </c>
      <c r="G39" s="76">
        <f t="shared" si="3"/>
        <v>100000</v>
      </c>
    </row>
    <row r="40" spans="1:11" ht="25.5" customHeight="1" x14ac:dyDescent="0.75">
      <c r="A40" s="80"/>
      <c r="B40" s="84" t="s">
        <v>87</v>
      </c>
      <c r="C40" s="1" t="s">
        <v>26</v>
      </c>
      <c r="D40" s="85">
        <f>4/8</f>
        <v>0.5</v>
      </c>
      <c r="E40" s="84" t="s">
        <v>86</v>
      </c>
      <c r="F40" s="76">
        <v>200000</v>
      </c>
      <c r="G40" s="76">
        <f t="shared" si="3"/>
        <v>100000</v>
      </c>
    </row>
    <row r="41" spans="1:11" ht="25.5" customHeight="1" x14ac:dyDescent="0.75">
      <c r="A41" s="80"/>
      <c r="B41" s="84" t="s">
        <v>88</v>
      </c>
      <c r="C41" s="1" t="s">
        <v>26</v>
      </c>
      <c r="D41" s="85">
        <f>14/8</f>
        <v>1.75</v>
      </c>
      <c r="E41" s="84" t="s">
        <v>89</v>
      </c>
      <c r="F41" s="76">
        <v>200000</v>
      </c>
      <c r="G41" s="76">
        <f t="shared" ref="G41" si="4">(D41*F41)</f>
        <v>350000</v>
      </c>
    </row>
    <row r="42" spans="1:11" ht="25.5" customHeight="1" x14ac:dyDescent="0.75">
      <c r="A42" s="80"/>
      <c r="B42" s="84" t="s">
        <v>90</v>
      </c>
      <c r="C42" s="1" t="s">
        <v>26</v>
      </c>
      <c r="D42" s="85">
        <f>14/8</f>
        <v>1.75</v>
      </c>
      <c r="E42" s="84" t="s">
        <v>89</v>
      </c>
      <c r="F42" s="76">
        <v>200000</v>
      </c>
      <c r="G42" s="76">
        <f t="shared" ref="G42" si="5">(D42*F42)</f>
        <v>350000</v>
      </c>
    </row>
    <row r="43" spans="1:11" ht="12.75" customHeight="1" x14ac:dyDescent="0.75">
      <c r="A43" s="80"/>
      <c r="B43" s="84" t="s">
        <v>91</v>
      </c>
      <c r="C43" s="1" t="s">
        <v>26</v>
      </c>
      <c r="D43" s="85">
        <f>10/8</f>
        <v>1.25</v>
      </c>
      <c r="E43" s="84" t="s">
        <v>113</v>
      </c>
      <c r="F43" s="76">
        <v>150000</v>
      </c>
      <c r="G43" s="76">
        <f t="shared" si="3"/>
        <v>187500</v>
      </c>
    </row>
    <row r="44" spans="1:11" ht="12.75" customHeight="1" x14ac:dyDescent="0.75">
      <c r="A44" s="67"/>
      <c r="B44" s="16" t="s">
        <v>27</v>
      </c>
      <c r="C44" s="17"/>
      <c r="D44" s="17"/>
      <c r="E44" s="17"/>
      <c r="F44" s="18"/>
      <c r="G44" s="19">
        <f>SUM(G38:G43)</f>
        <v>1287500</v>
      </c>
    </row>
    <row r="45" spans="1:11" ht="12" customHeight="1" x14ac:dyDescent="0.75">
      <c r="A45" s="63"/>
      <c r="B45" s="88"/>
      <c r="C45" s="89"/>
      <c r="D45" s="89"/>
      <c r="E45" s="89"/>
      <c r="F45" s="90"/>
      <c r="G45" s="90"/>
    </row>
    <row r="46" spans="1:11" ht="12" customHeight="1" x14ac:dyDescent="0.75">
      <c r="A46" s="67"/>
      <c r="B46" s="10" t="s">
        <v>28</v>
      </c>
      <c r="C46" s="11"/>
      <c r="D46" s="12"/>
      <c r="E46" s="12"/>
      <c r="F46" s="13"/>
      <c r="G46" s="13"/>
    </row>
    <row r="47" spans="1:11" ht="24" customHeight="1" x14ac:dyDescent="0.75">
      <c r="A47" s="67"/>
      <c r="B47" s="15" t="s">
        <v>29</v>
      </c>
      <c r="C47" s="15" t="s">
        <v>30</v>
      </c>
      <c r="D47" s="15" t="s">
        <v>31</v>
      </c>
      <c r="E47" s="15" t="s">
        <v>18</v>
      </c>
      <c r="F47" s="15" t="s">
        <v>19</v>
      </c>
      <c r="G47" s="15" t="s">
        <v>20</v>
      </c>
      <c r="K47" s="91"/>
    </row>
    <row r="48" spans="1:11" ht="12.75" customHeight="1" x14ac:dyDescent="0.75">
      <c r="A48" s="80"/>
      <c r="B48" s="92" t="s">
        <v>32</v>
      </c>
      <c r="C48" s="93"/>
      <c r="D48" s="75"/>
      <c r="E48" s="93"/>
      <c r="F48" s="94"/>
      <c r="G48" s="94"/>
    </row>
    <row r="49" spans="1:7" ht="12.75" customHeight="1" x14ac:dyDescent="0.75">
      <c r="A49" s="80"/>
      <c r="B49" s="74" t="s">
        <v>92</v>
      </c>
      <c r="C49" s="95" t="s">
        <v>72</v>
      </c>
      <c r="D49" s="96">
        <v>10</v>
      </c>
      <c r="E49" s="84" t="s">
        <v>93</v>
      </c>
      <c r="F49" s="94">
        <v>19000</v>
      </c>
      <c r="G49" s="94">
        <f>(D49*F49)</f>
        <v>190000</v>
      </c>
    </row>
    <row r="50" spans="1:7" ht="12.75" customHeight="1" x14ac:dyDescent="0.75">
      <c r="A50" s="80"/>
      <c r="B50" s="74" t="s">
        <v>114</v>
      </c>
      <c r="C50" s="95" t="s">
        <v>94</v>
      </c>
      <c r="D50" s="96">
        <v>1</v>
      </c>
      <c r="E50" s="84" t="s">
        <v>95</v>
      </c>
      <c r="F50" s="94">
        <v>42773</v>
      </c>
      <c r="G50" s="94">
        <f>(D50*F50)</f>
        <v>42773</v>
      </c>
    </row>
    <row r="51" spans="1:7" ht="12.75" customHeight="1" x14ac:dyDescent="0.75">
      <c r="A51" s="80"/>
      <c r="B51" s="74" t="s">
        <v>71</v>
      </c>
      <c r="C51" s="95" t="s">
        <v>72</v>
      </c>
      <c r="D51" s="96">
        <v>10</v>
      </c>
      <c r="E51" s="84" t="s">
        <v>96</v>
      </c>
      <c r="F51" s="94">
        <v>18403</v>
      </c>
      <c r="G51" s="94">
        <f>(D51*F51)</f>
        <v>184030</v>
      </c>
    </row>
    <row r="52" spans="1:7" ht="12.75" customHeight="1" x14ac:dyDescent="0.75">
      <c r="A52" s="80"/>
      <c r="B52" s="74" t="s">
        <v>70</v>
      </c>
      <c r="C52" s="95" t="s">
        <v>72</v>
      </c>
      <c r="D52" s="96">
        <v>30</v>
      </c>
      <c r="E52" s="84" t="s">
        <v>115</v>
      </c>
      <c r="F52" s="94">
        <v>10900</v>
      </c>
      <c r="G52" s="94">
        <f>(D52*F52)</f>
        <v>327000</v>
      </c>
    </row>
    <row r="53" spans="1:7" ht="12.75" customHeight="1" x14ac:dyDescent="0.75">
      <c r="A53" s="80"/>
      <c r="B53" s="92" t="s">
        <v>33</v>
      </c>
      <c r="C53" s="93"/>
      <c r="D53" s="75"/>
      <c r="E53" s="93"/>
      <c r="F53" s="94"/>
      <c r="G53" s="94"/>
    </row>
    <row r="54" spans="1:7" ht="12.75" customHeight="1" x14ac:dyDescent="0.75">
      <c r="A54" s="80"/>
      <c r="B54" s="74" t="s">
        <v>74</v>
      </c>
      <c r="C54" s="95" t="s">
        <v>34</v>
      </c>
      <c r="D54" s="96">
        <v>10</v>
      </c>
      <c r="E54" s="84" t="s">
        <v>76</v>
      </c>
      <c r="F54" s="94">
        <v>9800</v>
      </c>
      <c r="G54" s="94">
        <f>(D54*F54)</f>
        <v>98000</v>
      </c>
    </row>
    <row r="55" spans="1:7" ht="12.75" customHeight="1" x14ac:dyDescent="0.75">
      <c r="A55" s="80"/>
      <c r="B55" s="74"/>
      <c r="C55" s="95"/>
      <c r="D55" s="96"/>
      <c r="E55" s="95"/>
      <c r="F55" s="94"/>
      <c r="G55" s="94"/>
    </row>
    <row r="56" spans="1:7" ht="12.75" customHeight="1" x14ac:dyDescent="0.75">
      <c r="A56" s="80"/>
      <c r="B56" s="92" t="s">
        <v>35</v>
      </c>
      <c r="C56" s="93"/>
      <c r="D56" s="75"/>
      <c r="E56" s="93"/>
      <c r="F56" s="94"/>
      <c r="G56" s="94"/>
    </row>
    <row r="57" spans="1:7" ht="12.75" customHeight="1" x14ac:dyDescent="0.75">
      <c r="A57" s="80"/>
      <c r="B57" s="97" t="s">
        <v>75</v>
      </c>
      <c r="C57" s="98" t="s">
        <v>34</v>
      </c>
      <c r="D57" s="99">
        <v>5</v>
      </c>
      <c r="E57" s="84" t="s">
        <v>115</v>
      </c>
      <c r="F57" s="100">
        <v>15042</v>
      </c>
      <c r="G57" s="100">
        <f>+F57*D57</f>
        <v>75210</v>
      </c>
    </row>
    <row r="58" spans="1:7" ht="12.75" customHeight="1" x14ac:dyDescent="0.75">
      <c r="A58" s="104"/>
      <c r="B58" s="136" t="s">
        <v>97</v>
      </c>
      <c r="C58" s="137" t="s">
        <v>34</v>
      </c>
      <c r="D58" s="138">
        <v>4</v>
      </c>
      <c r="E58" s="84" t="s">
        <v>115</v>
      </c>
      <c r="F58" s="139">
        <v>38655</v>
      </c>
      <c r="G58" s="139">
        <f>(D58*F58)</f>
        <v>154620</v>
      </c>
    </row>
    <row r="59" spans="1:7" ht="13.5" customHeight="1" x14ac:dyDescent="0.75">
      <c r="A59" s="67"/>
      <c r="B59" s="132" t="s">
        <v>36</v>
      </c>
      <c r="C59" s="133"/>
      <c r="D59" s="133"/>
      <c r="E59" s="133"/>
      <c r="F59" s="134"/>
      <c r="G59" s="135">
        <f>SUM(G48:G58)</f>
        <v>1071633</v>
      </c>
    </row>
    <row r="60" spans="1:7" ht="12" customHeight="1" x14ac:dyDescent="0.75">
      <c r="A60" s="63"/>
      <c r="B60" s="88"/>
      <c r="C60" s="89"/>
      <c r="D60" s="89"/>
      <c r="E60" s="101"/>
      <c r="F60" s="90"/>
      <c r="G60" s="90"/>
    </row>
    <row r="61" spans="1:7" ht="12" customHeight="1" x14ac:dyDescent="0.75">
      <c r="A61" s="67"/>
      <c r="B61" s="10" t="s">
        <v>37</v>
      </c>
      <c r="C61" s="11"/>
      <c r="D61" s="12"/>
      <c r="E61" s="12"/>
      <c r="F61" s="13"/>
      <c r="G61" s="13"/>
    </row>
    <row r="62" spans="1:7" ht="24" customHeight="1" x14ac:dyDescent="0.75">
      <c r="A62" s="67"/>
      <c r="B62" s="14" t="s">
        <v>38</v>
      </c>
      <c r="C62" s="15" t="s">
        <v>30</v>
      </c>
      <c r="D62" s="15" t="s">
        <v>31</v>
      </c>
      <c r="E62" s="14" t="s">
        <v>18</v>
      </c>
      <c r="F62" s="15" t="s">
        <v>19</v>
      </c>
      <c r="G62" s="14" t="s">
        <v>20</v>
      </c>
    </row>
    <row r="63" spans="1:7" ht="12.75" customHeight="1" x14ac:dyDescent="0.75">
      <c r="A63" s="80"/>
      <c r="B63" s="84" t="s">
        <v>73</v>
      </c>
      <c r="C63" s="95" t="s">
        <v>30</v>
      </c>
      <c r="D63" s="94">
        <v>2</v>
      </c>
      <c r="E63" s="84" t="s">
        <v>98</v>
      </c>
      <c r="F63" s="94">
        <v>40000</v>
      </c>
      <c r="G63" s="94">
        <f>(D63*F63)</f>
        <v>80000</v>
      </c>
    </row>
    <row r="64" spans="1:7" ht="13.5" customHeight="1" x14ac:dyDescent="0.75">
      <c r="A64" s="67"/>
      <c r="B64" s="20" t="s">
        <v>39</v>
      </c>
      <c r="C64" s="21"/>
      <c r="D64" s="21"/>
      <c r="E64" s="21"/>
      <c r="F64" s="22"/>
      <c r="G64" s="23">
        <f>SUM(G63)</f>
        <v>80000</v>
      </c>
    </row>
    <row r="65" spans="1:7" ht="12" customHeight="1" x14ac:dyDescent="0.75">
      <c r="A65" s="63"/>
      <c r="B65" s="102"/>
      <c r="C65" s="102"/>
      <c r="D65" s="102"/>
      <c r="E65" s="102"/>
      <c r="F65" s="103"/>
      <c r="G65" s="103"/>
    </row>
    <row r="66" spans="1:7" ht="12" customHeight="1" x14ac:dyDescent="0.75">
      <c r="A66" s="104"/>
      <c r="B66" s="35" t="s">
        <v>40</v>
      </c>
      <c r="C66" s="36"/>
      <c r="D66" s="36"/>
      <c r="E66" s="36"/>
      <c r="F66" s="36"/>
      <c r="G66" s="37">
        <f>G29+G44+G59+G64</f>
        <v>4439133</v>
      </c>
    </row>
    <row r="67" spans="1:7" ht="12" customHeight="1" x14ac:dyDescent="0.75">
      <c r="A67" s="104"/>
      <c r="B67" s="38" t="s">
        <v>41</v>
      </c>
      <c r="C67" s="25"/>
      <c r="D67" s="25"/>
      <c r="E67" s="25"/>
      <c r="F67" s="25"/>
      <c r="G67" s="39">
        <f>G66*0.05</f>
        <v>221956.65000000002</v>
      </c>
    </row>
    <row r="68" spans="1:7" ht="12" customHeight="1" x14ac:dyDescent="0.75">
      <c r="A68" s="104"/>
      <c r="B68" s="40" t="s">
        <v>42</v>
      </c>
      <c r="C68" s="24"/>
      <c r="D68" s="24"/>
      <c r="E68" s="24"/>
      <c r="F68" s="24"/>
      <c r="G68" s="41">
        <f>G67+G66</f>
        <v>4661089.6500000004</v>
      </c>
    </row>
    <row r="69" spans="1:7" ht="12" customHeight="1" x14ac:dyDescent="0.75">
      <c r="A69" s="104"/>
      <c r="B69" s="38" t="s">
        <v>43</v>
      </c>
      <c r="C69" s="25"/>
      <c r="D69" s="25"/>
      <c r="E69" s="25"/>
      <c r="F69" s="25"/>
      <c r="G69" s="39">
        <f>G12</f>
        <v>8400000</v>
      </c>
    </row>
    <row r="70" spans="1:7" ht="12" customHeight="1" x14ac:dyDescent="0.75">
      <c r="A70" s="104"/>
      <c r="B70" s="42" t="s">
        <v>44</v>
      </c>
      <c r="C70" s="43"/>
      <c r="D70" s="43"/>
      <c r="E70" s="43"/>
      <c r="F70" s="43"/>
      <c r="G70" s="44">
        <f>G69-G68</f>
        <v>3738910.3499999996</v>
      </c>
    </row>
    <row r="71" spans="1:7" ht="12" customHeight="1" x14ac:dyDescent="0.75">
      <c r="A71" s="104"/>
      <c r="B71" s="33" t="s">
        <v>45</v>
      </c>
      <c r="C71" s="34"/>
      <c r="D71" s="34"/>
      <c r="E71" s="34"/>
      <c r="F71" s="34"/>
      <c r="G71" s="31"/>
    </row>
    <row r="72" spans="1:7" ht="12.75" customHeight="1" thickBot="1" x14ac:dyDescent="0.9">
      <c r="A72" s="104"/>
      <c r="B72" s="45"/>
      <c r="C72" s="34"/>
      <c r="D72" s="34"/>
      <c r="E72" s="34"/>
      <c r="F72" s="34"/>
      <c r="G72" s="31"/>
    </row>
    <row r="73" spans="1:7" ht="12" customHeight="1" x14ac:dyDescent="0.75">
      <c r="A73" s="104"/>
      <c r="B73" s="54" t="s">
        <v>46</v>
      </c>
      <c r="C73" s="105"/>
      <c r="D73" s="105"/>
      <c r="E73" s="105"/>
      <c r="F73" s="106"/>
      <c r="G73" s="31"/>
    </row>
    <row r="74" spans="1:7" ht="12" customHeight="1" x14ac:dyDescent="0.75">
      <c r="A74" s="104"/>
      <c r="B74" s="55" t="s">
        <v>47</v>
      </c>
      <c r="C74" s="52"/>
      <c r="D74" s="52"/>
      <c r="E74" s="52"/>
      <c r="F74" s="107"/>
      <c r="G74" s="31"/>
    </row>
    <row r="75" spans="1:7" ht="12" customHeight="1" x14ac:dyDescent="0.75">
      <c r="A75" s="104"/>
      <c r="B75" s="55" t="s">
        <v>48</v>
      </c>
      <c r="C75" s="52"/>
      <c r="D75" s="52"/>
      <c r="E75" s="52"/>
      <c r="F75" s="107"/>
      <c r="G75" s="31"/>
    </row>
    <row r="76" spans="1:7" ht="12" customHeight="1" x14ac:dyDescent="0.75">
      <c r="A76" s="104"/>
      <c r="B76" s="55" t="s">
        <v>49</v>
      </c>
      <c r="C76" s="52"/>
      <c r="D76" s="52"/>
      <c r="E76" s="52"/>
      <c r="F76" s="107"/>
      <c r="G76" s="31"/>
    </row>
    <row r="77" spans="1:7" ht="12" customHeight="1" x14ac:dyDescent="0.75">
      <c r="A77" s="104"/>
      <c r="B77" s="55" t="s">
        <v>50</v>
      </c>
      <c r="C77" s="52"/>
      <c r="D77" s="52"/>
      <c r="E77" s="52"/>
      <c r="F77" s="107"/>
      <c r="G77" s="31"/>
    </row>
    <row r="78" spans="1:7" ht="12" customHeight="1" x14ac:dyDescent="0.75">
      <c r="A78" s="104"/>
      <c r="B78" s="55" t="s">
        <v>51</v>
      </c>
      <c r="C78" s="52"/>
      <c r="D78" s="52"/>
      <c r="E78" s="52"/>
      <c r="F78" s="107"/>
      <c r="G78" s="31"/>
    </row>
    <row r="79" spans="1:7" ht="12.75" customHeight="1" thickBot="1" x14ac:dyDescent="0.9">
      <c r="A79" s="104"/>
      <c r="B79" s="56" t="s">
        <v>52</v>
      </c>
      <c r="C79" s="108"/>
      <c r="D79" s="108"/>
      <c r="E79" s="108"/>
      <c r="F79" s="109"/>
      <c r="G79" s="31"/>
    </row>
    <row r="80" spans="1:7" ht="12.75" customHeight="1" x14ac:dyDescent="0.75">
      <c r="A80" s="104"/>
      <c r="B80" s="52"/>
      <c r="C80" s="52"/>
      <c r="D80" s="52"/>
      <c r="E80" s="52"/>
      <c r="F80" s="52"/>
      <c r="G80" s="31"/>
    </row>
    <row r="81" spans="1:7" ht="15" customHeight="1" thickBot="1" x14ac:dyDescent="0.9">
      <c r="A81" s="104"/>
      <c r="B81" s="144" t="s">
        <v>53</v>
      </c>
      <c r="C81" s="145"/>
      <c r="D81" s="110"/>
      <c r="E81" s="111"/>
      <c r="F81" s="111"/>
      <c r="G81" s="31"/>
    </row>
    <row r="82" spans="1:7" ht="12" customHeight="1" x14ac:dyDescent="0.75">
      <c r="A82" s="104"/>
      <c r="B82" s="47" t="s">
        <v>38</v>
      </c>
      <c r="C82" s="26" t="s">
        <v>54</v>
      </c>
      <c r="D82" s="112" t="s">
        <v>55</v>
      </c>
      <c r="E82" s="111"/>
      <c r="F82" s="111"/>
      <c r="G82" s="31"/>
    </row>
    <row r="83" spans="1:7" ht="12" customHeight="1" x14ac:dyDescent="0.75">
      <c r="A83" s="104"/>
      <c r="B83" s="48" t="s">
        <v>56</v>
      </c>
      <c r="C83" s="27">
        <f>+G29</f>
        <v>2000000</v>
      </c>
      <c r="D83" s="113">
        <f>(C83/C$89)</f>
        <v>0.42228930358191169</v>
      </c>
      <c r="E83" s="111"/>
      <c r="F83" s="111"/>
      <c r="G83" s="31"/>
    </row>
    <row r="84" spans="1:7" ht="12" customHeight="1" x14ac:dyDescent="0.75">
      <c r="A84" s="104"/>
      <c r="B84" s="48" t="s">
        <v>57</v>
      </c>
      <c r="C84" s="27">
        <f>+G33</f>
        <v>75000</v>
      </c>
      <c r="D84" s="113">
        <f>(C84/C$89)</f>
        <v>1.5835848884321688E-2</v>
      </c>
      <c r="E84" s="111"/>
      <c r="F84" s="111"/>
      <c r="G84" s="31"/>
    </row>
    <row r="85" spans="1:7" ht="12" customHeight="1" x14ac:dyDescent="0.75">
      <c r="A85" s="104"/>
      <c r="B85" s="48" t="s">
        <v>58</v>
      </c>
      <c r="C85" s="27">
        <f>+G44</f>
        <v>1287500</v>
      </c>
      <c r="D85" s="113">
        <f>(C85/C89)</f>
        <v>0.27184873918085567</v>
      </c>
      <c r="E85" s="111"/>
      <c r="F85" s="111"/>
      <c r="G85" s="31"/>
    </row>
    <row r="86" spans="1:7" ht="12" customHeight="1" x14ac:dyDescent="0.75">
      <c r="A86" s="104"/>
      <c r="B86" s="48" t="s">
        <v>29</v>
      </c>
      <c r="C86" s="27">
        <f>G59</f>
        <v>1071633</v>
      </c>
      <c r="D86" s="113">
        <f>(C86/C89)</f>
        <v>0.22626957663269737</v>
      </c>
      <c r="E86" s="111"/>
      <c r="F86" s="111"/>
      <c r="G86" s="31"/>
    </row>
    <row r="87" spans="1:7" ht="12" customHeight="1" x14ac:dyDescent="0.75">
      <c r="A87" s="104"/>
      <c r="B87" s="48" t="s">
        <v>59</v>
      </c>
      <c r="C87" s="28">
        <f>+G64</f>
        <v>80000</v>
      </c>
      <c r="D87" s="113">
        <f>(C87/C89)</f>
        <v>1.6891572143276468E-2</v>
      </c>
      <c r="E87" s="30"/>
      <c r="F87" s="30"/>
      <c r="G87" s="31"/>
    </row>
    <row r="88" spans="1:7" ht="12" customHeight="1" x14ac:dyDescent="0.75">
      <c r="A88" s="104"/>
      <c r="B88" s="48" t="s">
        <v>60</v>
      </c>
      <c r="C88" s="28">
        <f>+G67</f>
        <v>221956.65000000002</v>
      </c>
      <c r="D88" s="113">
        <f>(C88/C89)</f>
        <v>4.6864959576937065E-2</v>
      </c>
      <c r="E88" s="30"/>
      <c r="F88" s="30"/>
      <c r="G88" s="31"/>
    </row>
    <row r="89" spans="1:7" ht="12.75" customHeight="1" thickBot="1" x14ac:dyDescent="0.9">
      <c r="A89" s="104"/>
      <c r="B89" s="49" t="s">
        <v>61</v>
      </c>
      <c r="C89" s="50">
        <f>SUM(C83:C88)</f>
        <v>4736089.6500000004</v>
      </c>
      <c r="D89" s="51">
        <f>SUM(D83:D88)</f>
        <v>1</v>
      </c>
      <c r="E89" s="30"/>
      <c r="F89" s="30"/>
      <c r="G89" s="31"/>
    </row>
    <row r="90" spans="1:7" ht="12" customHeight="1" x14ac:dyDescent="0.75">
      <c r="A90" s="104"/>
      <c r="B90" s="45"/>
      <c r="C90" s="34"/>
      <c r="D90" s="34"/>
      <c r="E90" s="34"/>
      <c r="F90" s="34"/>
      <c r="G90" s="31"/>
    </row>
    <row r="91" spans="1:7" ht="12.75" customHeight="1" x14ac:dyDescent="0.75">
      <c r="A91" s="104"/>
      <c r="B91" s="46"/>
      <c r="C91" s="34"/>
      <c r="D91" s="34"/>
      <c r="E91" s="34"/>
      <c r="F91" s="34"/>
      <c r="G91" s="31"/>
    </row>
    <row r="92" spans="1:7" ht="12" customHeight="1" thickBot="1" x14ac:dyDescent="0.9">
      <c r="A92" s="114"/>
      <c r="B92" s="58"/>
      <c r="C92" s="59" t="s">
        <v>116</v>
      </c>
      <c r="D92" s="60"/>
      <c r="E92" s="61"/>
      <c r="F92" s="29"/>
      <c r="G92" s="31"/>
    </row>
    <row r="93" spans="1:7" ht="12" customHeight="1" x14ac:dyDescent="0.75">
      <c r="A93" s="104"/>
      <c r="B93" s="62" t="s">
        <v>117</v>
      </c>
      <c r="C93" s="140">
        <v>65000</v>
      </c>
      <c r="D93" s="140">
        <v>70000</v>
      </c>
      <c r="E93" s="141">
        <v>80000</v>
      </c>
      <c r="F93" s="57"/>
      <c r="G93" s="32"/>
    </row>
    <row r="94" spans="1:7" ht="12.75" customHeight="1" thickBot="1" x14ac:dyDescent="0.9">
      <c r="A94" s="104"/>
      <c r="B94" s="49" t="s">
        <v>118</v>
      </c>
      <c r="C94" s="142">
        <f>(G68/C93)</f>
        <v>71.709071538461544</v>
      </c>
      <c r="D94" s="142">
        <f>(G68/D93)</f>
        <v>66.586995000000002</v>
      </c>
      <c r="E94" s="143">
        <f>(G68/E93)</f>
        <v>58.263620625000001</v>
      </c>
      <c r="F94" s="57"/>
      <c r="G94" s="32"/>
    </row>
    <row r="95" spans="1:7" ht="15.65" customHeight="1" x14ac:dyDescent="0.75">
      <c r="A95" s="104"/>
      <c r="B95" s="53" t="s">
        <v>62</v>
      </c>
      <c r="C95" s="52"/>
      <c r="D95" s="52"/>
      <c r="E95" s="52"/>
      <c r="F95" s="52"/>
      <c r="G95" s="52"/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" scale="58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Alcachofa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Lucia González</cp:lastModifiedBy>
  <cp:lastPrinted>2021-02-26T14:53:09Z</cp:lastPrinted>
  <dcterms:created xsi:type="dcterms:W3CDTF">2020-11-27T12:49:26Z</dcterms:created>
  <dcterms:modified xsi:type="dcterms:W3CDTF">2021-04-08T04:42:52Z</dcterms:modified>
</cp:coreProperties>
</file>