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Apio" sheetId="5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5" l="1"/>
  <c r="G57" i="5"/>
  <c r="G56" i="5"/>
  <c r="G55" i="5"/>
  <c r="G53" i="5"/>
  <c r="G52" i="5"/>
  <c r="G51" i="5"/>
  <c r="G49" i="5"/>
  <c r="G43" i="5"/>
  <c r="G42" i="5"/>
  <c r="G37" i="5"/>
  <c r="G36" i="5"/>
  <c r="G38" i="5" s="1"/>
  <c r="G31" i="5"/>
  <c r="G30" i="5"/>
  <c r="G29" i="5"/>
  <c r="G28" i="5"/>
  <c r="G27" i="5"/>
  <c r="G26" i="5"/>
  <c r="G25" i="5"/>
  <c r="G24" i="5"/>
  <c r="G23" i="5"/>
  <c r="G22" i="5"/>
  <c r="G21" i="5"/>
  <c r="G12" i="5"/>
  <c r="G69" i="5" s="1"/>
  <c r="G64" i="5"/>
  <c r="C13" i="5"/>
  <c r="C12" i="5"/>
  <c r="G44" i="5" l="1"/>
  <c r="C85" i="5" s="1"/>
  <c r="G32" i="5"/>
  <c r="G59" i="5"/>
  <c r="C86" i="5" s="1"/>
  <c r="C84" i="5"/>
  <c r="C83" i="5" l="1"/>
  <c r="C88" i="5" s="1"/>
  <c r="G66" i="5"/>
  <c r="G67" i="5" s="1"/>
  <c r="G68" i="5" s="1"/>
  <c r="C94" i="5" s="1"/>
  <c r="E94" i="5" l="1"/>
  <c r="G70" i="5"/>
  <c r="D94" i="5"/>
  <c r="C89" i="5"/>
  <c r="D84" i="5" s="1"/>
  <c r="D87" i="5" l="1"/>
  <c r="D85" i="5"/>
  <c r="D86" i="5"/>
  <c r="D83" i="5"/>
  <c r="D88" i="5"/>
  <c r="D89" i="5" l="1"/>
</calcChain>
</file>

<file path=xl/sharedStrings.xml><?xml version="1.0" encoding="utf-8"?>
<sst xmlns="http://schemas.openxmlformats.org/spreadsheetml/2006/main" count="162" uniqueCount="112">
  <si>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</si>
  <si>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</si>
  <si>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</si>
  <si>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</si>
  <si>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</si>
  <si>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</si>
  <si>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</si>
  <si>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</si>
  <si>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</si>
  <si>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</si>
  <si>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</si>
  <si>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</si>
  <si>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</si>
  <si>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</si>
  <si>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</si>
  <si>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</si>
  <si>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</si>
  <si>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</si>
  <si>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</si>
  <si>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</si>
  <si>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</si>
  <si>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</si>
  <si>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</si>
  <si>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</si>
  <si>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</si>
  <si>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</si>
  <si>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</si>
  <si>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</si>
  <si>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</si>
  <si>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</si>
  <si>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</si>
  <si>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</si>
  <si>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</si>
  <si>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</si>
  <si>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</si>
  <si>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</si>
  <si>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</si>
  <si>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</si>
  <si>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</si>
  <si>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</si>
  <si>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</si>
  <si>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</si>
  <si>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</si>
  <si>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</si>
  <si>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</si>
  <si>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</si>
  <si>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</si>
  <si>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</si>
  <si>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</si>
  <si>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</si>
  <si>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</si>
  <si>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</si>
  <si>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</si>
  <si>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</si>
  <si>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</si>
  <si>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</si>
  <si>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</si>
  <si>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</si>
  <si>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</si>
  <si>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</si>
  <si>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</si>
  <si>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</si>
  <si>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RENDIMIENTO (atados/Há.)</t>
  </si>
  <si>
    <t>Riego</t>
  </si>
  <si>
    <t>Cosecha</t>
  </si>
  <si>
    <t>SEMILLAS</t>
  </si>
  <si>
    <t>Urea</t>
  </si>
  <si>
    <t>Super Fosfato Triple</t>
  </si>
  <si>
    <t>Rendimiento (u/hà)</t>
  </si>
  <si>
    <t>Costo unitario ($/u) (*)</t>
  </si>
  <si>
    <t>Febrero</t>
  </si>
  <si>
    <t>Limpia almacigos</t>
  </si>
  <si>
    <t>Extracción plantas</t>
  </si>
  <si>
    <t>Aplicación Fertilizante</t>
  </si>
  <si>
    <t>Enero</t>
  </si>
  <si>
    <t>Aplicación Agroquimicos</t>
  </si>
  <si>
    <t>Trazado acequia</t>
  </si>
  <si>
    <t>Rastraje</t>
  </si>
  <si>
    <t>Salitre Potasico</t>
  </si>
  <si>
    <t>Marzo-mayo</t>
  </si>
  <si>
    <t>ESCENARIOS COSTO UNITARIO  ($/u)</t>
  </si>
  <si>
    <t>APIO</t>
  </si>
  <si>
    <t>Local</t>
  </si>
  <si>
    <t>VENTA FERIAS</t>
  </si>
  <si>
    <t>mayo-junio</t>
  </si>
  <si>
    <t>heladas/sequia</t>
  </si>
  <si>
    <t>Siembra y tapado</t>
  </si>
  <si>
    <t>Octubre-Diciembre</t>
  </si>
  <si>
    <t>Rastrillar</t>
  </si>
  <si>
    <t>Diciembre-Enero</t>
  </si>
  <si>
    <t>Plantación</t>
  </si>
  <si>
    <t>Limpia manual</t>
  </si>
  <si>
    <t>Ener-Abril</t>
  </si>
  <si>
    <t>Paleo acequia</t>
  </si>
  <si>
    <t>Enero-junio</t>
  </si>
  <si>
    <t>Melgadura</t>
  </si>
  <si>
    <t>Apio</t>
  </si>
  <si>
    <t>gr</t>
  </si>
  <si>
    <t>Octubre</t>
  </si>
  <si>
    <t>Bravo 720</t>
  </si>
  <si>
    <t>Febrero-Mayo</t>
  </si>
  <si>
    <t>Pendimetalin 33% EC</t>
  </si>
  <si>
    <t>Karate zeon</t>
  </si>
  <si>
    <t>Enero-mayo</t>
  </si>
  <si>
    <t>Totora</t>
  </si>
  <si>
    <t>atados</t>
  </si>
  <si>
    <t>Mayo-junio</t>
  </si>
  <si>
    <t>JH</t>
  </si>
  <si>
    <t>JA</t>
  </si>
  <si>
    <t>JM</t>
  </si>
  <si>
    <t>mayo-junio/2021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</si>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</sst>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  <numFmt numFmtId="171" formatCode="#,##0.0000_ ;\-#,##0.0000\ "/>
    <numFmt numFmtId="172" formatCode="#,##0.000_ ;\-#,##0.000\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17" fillId="0" borderId="0" applyFont="0" applyFill="0" applyBorder="0" applyAlignment="0" applyProtection="0"/>
    <xf numFmtId="0" fontId="20" fillId="0" borderId="1"/>
    <xf numFmtId="168" fontId="23" fillId="0" borderId="1" applyFont="0" applyFill="0" applyBorder="0" applyAlignment="0" applyProtection="0"/>
  </cellStyleXfs>
  <cellXfs count="115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8" fillId="0" borderId="2" xfId="0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168" fontId="19" fillId="0" borderId="2" xfId="3" applyFont="1" applyBorder="1" applyAlignment="1">
      <alignment horizontal="center"/>
    </xf>
    <xf numFmtId="170" fontId="19" fillId="0" borderId="2" xfId="3" applyNumberFormat="1" applyFont="1" applyBorder="1" applyAlignment="1">
      <alignment horizontal="center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/>
    </xf>
    <xf numFmtId="17" fontId="4" fillId="2" borderId="2" xfId="0" applyNumberFormat="1" applyFont="1" applyFill="1" applyBorder="1" applyAlignment="1">
      <alignment horizontal="right"/>
    </xf>
    <xf numFmtId="3" fontId="18" fillId="10" borderId="2" xfId="0" applyNumberFormat="1" applyFont="1" applyFill="1" applyBorder="1" applyAlignment="1">
      <alignment horizontal="right"/>
    </xf>
    <xf numFmtId="17" fontId="18" fillId="10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8" fillId="10" borderId="2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 horizontal="right"/>
    </xf>
    <xf numFmtId="49" fontId="1" fillId="3" borderId="2" xfId="0" applyNumberFormat="1" applyFont="1" applyFill="1" applyBorder="1" applyAlignment="1">
      <alignment horizontal="center" vertical="center" wrapText="1"/>
    </xf>
    <xf numFmtId="0" fontId="19" fillId="0" borderId="2" xfId="2" applyFont="1" applyBorder="1"/>
    <xf numFmtId="169" fontId="19" fillId="0" borderId="2" xfId="1" applyNumberFormat="1" applyFont="1" applyBorder="1" applyAlignment="1"/>
    <xf numFmtId="0" fontId="18" fillId="0" borderId="2" xfId="0" applyFont="1" applyBorder="1" applyAlignment="1">
      <alignment horizontal="left"/>
    </xf>
    <xf numFmtId="170" fontId="19" fillId="0" borderId="2" xfId="0" applyNumberFormat="1" applyFont="1" applyBorder="1"/>
    <xf numFmtId="49" fontId="1" fillId="3" borderId="2" xfId="0" applyNumberFormat="1" applyFont="1" applyFill="1" applyBorder="1" applyAlignment="1">
      <alignment horizontal="center" vertical="center"/>
    </xf>
    <xf numFmtId="170" fontId="3" fillId="3" borderId="1" xfId="0" applyNumberFormat="1" applyFont="1" applyFill="1" applyBorder="1" applyAlignment="1">
      <alignment vertical="center"/>
    </xf>
    <xf numFmtId="170" fontId="21" fillId="0" borderId="2" xfId="2" applyNumberFormat="1" applyFont="1" applyBorder="1" applyAlignment="1">
      <alignment horizontal="right"/>
    </xf>
    <xf numFmtId="0" fontId="22" fillId="0" borderId="2" xfId="0" applyFont="1" applyBorder="1"/>
    <xf numFmtId="3" fontId="18" fillId="0" borderId="2" xfId="0" applyNumberFormat="1" applyFont="1" applyBorder="1" applyAlignment="1">
      <alignment horizontal="right"/>
    </xf>
    <xf numFmtId="0" fontId="19" fillId="11" borderId="2" xfId="2" applyFont="1" applyFill="1" applyBorder="1"/>
    <xf numFmtId="170" fontId="19" fillId="10" borderId="2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7" fontId="11" fillId="2" borderId="2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vertical="center"/>
    </xf>
    <xf numFmtId="166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171" fontId="0" fillId="0" borderId="1" xfId="0" applyNumberFormat="1" applyFont="1" applyBorder="1" applyAlignment="1"/>
    <xf numFmtId="172" fontId="19" fillId="0" borderId="2" xfId="3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47625</xdr:rowOff>
    </xdr:from>
    <xdr:to>
      <xdr:col>7</xdr:col>
      <xdr:colOff>38100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8125"/>
          <a:ext cx="563880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5"/>
  <sheetViews>
    <sheetView tabSelected="1" workbookViewId="0">
      <selection activeCell="H53" sqref="H53"/>
    </sheetView>
  </sheetViews>
  <sheetFormatPr baseColWidth="10" defaultRowHeight="15" x14ac:dyDescent="0.25"/>
  <cols>
    <col min="1" max="1" width="4" style="19" customWidth="1"/>
    <col min="2" max="2" width="17.85546875" style="19" customWidth="1"/>
    <col min="3" max="3" width="17.42578125" style="19" customWidth="1"/>
    <col min="4" max="4" width="11.42578125" style="19"/>
    <col min="5" max="5" width="14.5703125" style="19" customWidth="1"/>
    <col min="6" max="16384" width="11.42578125" style="19"/>
  </cols>
  <sheetData>
    <row r="1" spans="2:7" x14ac:dyDescent="0.25">
      <c r="B1" s="20"/>
      <c r="C1" s="20"/>
      <c r="D1" s="20"/>
      <c r="E1" s="20"/>
      <c r="F1" s="20"/>
      <c r="G1" s="20"/>
    </row>
    <row r="2" spans="2:7" x14ac:dyDescent="0.25">
      <c r="B2" s="20"/>
      <c r="C2" s="20"/>
      <c r="D2" s="20"/>
      <c r="E2" s="20"/>
      <c r="F2" s="20"/>
      <c r="G2" s="20"/>
    </row>
    <row r="3" spans="2:7" x14ac:dyDescent="0.25">
      <c r="B3" s="20"/>
      <c r="C3" s="20"/>
      <c r="D3" s="20"/>
      <c r="E3" s="20"/>
      <c r="F3" s="20"/>
      <c r="G3" s="20"/>
    </row>
    <row r="4" spans="2:7" x14ac:dyDescent="0.25">
      <c r="B4" s="20"/>
      <c r="C4" s="20"/>
      <c r="D4" s="20"/>
      <c r="E4" s="20"/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x14ac:dyDescent="0.25">
      <c r="B6" s="20"/>
      <c r="C6" s="20"/>
      <c r="D6" s="20"/>
      <c r="E6" s="20"/>
      <c r="F6" s="20"/>
      <c r="G6" s="20"/>
    </row>
    <row r="7" spans="2:7" x14ac:dyDescent="0.25">
      <c r="B7" s="20"/>
      <c r="C7" s="20"/>
      <c r="D7" s="20"/>
      <c r="E7" s="20"/>
      <c r="F7" s="20"/>
      <c r="G7" s="20"/>
    </row>
    <row r="8" spans="2:7" x14ac:dyDescent="0.25">
      <c r="B8" s="20"/>
      <c r="C8" s="20"/>
      <c r="D8" s="20"/>
      <c r="E8" s="20"/>
      <c r="F8" s="20"/>
      <c r="G8" s="20"/>
    </row>
    <row r="9" spans="2:7" x14ac:dyDescent="0.25">
      <c r="B9" s="47" t="s">
        <v>0</v>
      </c>
      <c r="C9" s="48" t="s">
        <v>81</v>
      </c>
      <c r="D9" s="21"/>
      <c r="E9" s="109" t="s">
        <v>62</v>
      </c>
      <c r="F9" s="110"/>
      <c r="G9" s="52">
        <v>45000</v>
      </c>
    </row>
    <row r="10" spans="2:7" x14ac:dyDescent="0.25">
      <c r="B10" s="49" t="s">
        <v>1</v>
      </c>
      <c r="C10" s="48" t="s">
        <v>82</v>
      </c>
      <c r="D10" s="22"/>
      <c r="E10" s="111" t="s">
        <v>2</v>
      </c>
      <c r="F10" s="112"/>
      <c r="G10" s="53">
        <v>44197</v>
      </c>
    </row>
    <row r="11" spans="2:7" x14ac:dyDescent="0.25">
      <c r="B11" s="49" t="s">
        <v>3</v>
      </c>
      <c r="C11" s="48" t="s">
        <v>4</v>
      </c>
      <c r="D11" s="22"/>
      <c r="E11" s="111" t="s">
        <v>5</v>
      </c>
      <c r="F11" s="112"/>
      <c r="G11" s="52">
        <v>750</v>
      </c>
    </row>
    <row r="12" spans="2:7" x14ac:dyDescent="0.25">
      <c r="B12" s="49" t="s">
        <v>6</v>
      </c>
      <c r="C12" s="48" t="str">
        <f>'[1]Acelga crespa'!$C$9</f>
        <v>BIO BIO</v>
      </c>
      <c r="D12" s="22"/>
      <c r="E12" s="54" t="s">
        <v>7</v>
      </c>
      <c r="F12" s="55"/>
      <c r="G12" s="52">
        <f>G9*G11</f>
        <v>33750000</v>
      </c>
    </row>
    <row r="13" spans="2:7" x14ac:dyDescent="0.25">
      <c r="B13" s="49" t="s">
        <v>8</v>
      </c>
      <c r="C13" s="50" t="str">
        <f>'[1]Acelga crespa'!$C$10</f>
        <v>CONCEPCION</v>
      </c>
      <c r="D13" s="22"/>
      <c r="E13" s="111" t="s">
        <v>9</v>
      </c>
      <c r="F13" s="112"/>
      <c r="G13" s="56" t="s">
        <v>83</v>
      </c>
    </row>
    <row r="14" spans="2:7" x14ac:dyDescent="0.25">
      <c r="B14" s="49" t="s">
        <v>10</v>
      </c>
      <c r="C14" s="50" t="s">
        <v>61</v>
      </c>
      <c r="D14" s="22"/>
      <c r="E14" s="111" t="s">
        <v>11</v>
      </c>
      <c r="F14" s="112"/>
      <c r="G14" s="53" t="s">
        <v>110</v>
      </c>
    </row>
    <row r="15" spans="2:7" x14ac:dyDescent="0.25">
      <c r="B15" s="49" t="s">
        <v>12</v>
      </c>
      <c r="C15" s="51">
        <v>44166</v>
      </c>
      <c r="D15" s="22"/>
      <c r="E15" s="113" t="s">
        <v>13</v>
      </c>
      <c r="F15" s="114"/>
      <c r="G15" s="57" t="s">
        <v>85</v>
      </c>
    </row>
    <row r="16" spans="2:7" x14ac:dyDescent="0.25">
      <c r="B16" s="23"/>
      <c r="C16" s="24"/>
      <c r="D16" s="21"/>
      <c r="E16" s="21"/>
      <c r="F16" s="21"/>
      <c r="G16" s="25"/>
    </row>
    <row r="17" spans="2:7" x14ac:dyDescent="0.25">
      <c r="B17" s="105" t="s">
        <v>14</v>
      </c>
      <c r="C17" s="106"/>
      <c r="D17" s="106"/>
      <c r="E17" s="106"/>
      <c r="F17" s="106"/>
      <c r="G17" s="106"/>
    </row>
    <row r="18" spans="2:7" x14ac:dyDescent="0.25">
      <c r="B18" s="21"/>
      <c r="C18" s="26"/>
      <c r="D18" s="26"/>
      <c r="E18" s="26"/>
      <c r="F18" s="21"/>
      <c r="G18" s="21"/>
    </row>
    <row r="19" spans="2:7" x14ac:dyDescent="0.25">
      <c r="B19" s="27" t="s">
        <v>15</v>
      </c>
      <c r="C19" s="28"/>
      <c r="D19" s="28"/>
      <c r="E19" s="28"/>
      <c r="F19" s="28"/>
      <c r="G19" s="28"/>
    </row>
    <row r="20" spans="2:7" ht="24" x14ac:dyDescent="0.25">
      <c r="B20" s="58" t="s">
        <v>16</v>
      </c>
      <c r="C20" s="58" t="s">
        <v>17</v>
      </c>
      <c r="D20" s="58" t="s">
        <v>18</v>
      </c>
      <c r="E20" s="58" t="s">
        <v>19</v>
      </c>
      <c r="F20" s="58" t="s">
        <v>20</v>
      </c>
      <c r="G20" s="58" t="s">
        <v>21</v>
      </c>
    </row>
    <row r="21" spans="2:7" x14ac:dyDescent="0.25">
      <c r="B21" s="59" t="s">
        <v>86</v>
      </c>
      <c r="C21" s="17" t="s">
        <v>107</v>
      </c>
      <c r="D21" s="18">
        <v>8</v>
      </c>
      <c r="E21" s="16" t="s">
        <v>87</v>
      </c>
      <c r="F21" s="60">
        <v>25000</v>
      </c>
      <c r="G21" s="62">
        <f t="shared" ref="G21:G31" si="0">F21*D21</f>
        <v>200000</v>
      </c>
    </row>
    <row r="22" spans="2:7" x14ac:dyDescent="0.25">
      <c r="B22" s="61" t="s">
        <v>71</v>
      </c>
      <c r="C22" s="17" t="s">
        <v>107</v>
      </c>
      <c r="D22" s="15">
        <v>2</v>
      </c>
      <c r="E22" s="16" t="s">
        <v>87</v>
      </c>
      <c r="F22" s="60">
        <v>25000</v>
      </c>
      <c r="G22" s="62">
        <f t="shared" si="0"/>
        <v>50000</v>
      </c>
    </row>
    <row r="23" spans="2:7" x14ac:dyDescent="0.25">
      <c r="B23" s="61" t="s">
        <v>72</v>
      </c>
      <c r="C23" s="17" t="s">
        <v>107</v>
      </c>
      <c r="D23" s="15">
        <v>6</v>
      </c>
      <c r="E23" s="15" t="s">
        <v>74</v>
      </c>
      <c r="F23" s="60">
        <v>25000</v>
      </c>
      <c r="G23" s="62">
        <f t="shared" si="0"/>
        <v>150000</v>
      </c>
    </row>
    <row r="24" spans="2:7" x14ac:dyDescent="0.25">
      <c r="B24" s="59" t="s">
        <v>88</v>
      </c>
      <c r="C24" s="17" t="s">
        <v>107</v>
      </c>
      <c r="D24" s="18">
        <v>1</v>
      </c>
      <c r="E24" s="16" t="s">
        <v>89</v>
      </c>
      <c r="F24" s="60">
        <v>25000</v>
      </c>
      <c r="G24" s="62">
        <f t="shared" si="0"/>
        <v>25000</v>
      </c>
    </row>
    <row r="25" spans="2:7" x14ac:dyDescent="0.25">
      <c r="B25" s="59" t="s">
        <v>90</v>
      </c>
      <c r="C25" s="17" t="s">
        <v>107</v>
      </c>
      <c r="D25" s="18">
        <v>8</v>
      </c>
      <c r="E25" s="16" t="s">
        <v>74</v>
      </c>
      <c r="F25" s="60">
        <v>25000</v>
      </c>
      <c r="G25" s="62">
        <f t="shared" si="0"/>
        <v>200000</v>
      </c>
    </row>
    <row r="26" spans="2:7" x14ac:dyDescent="0.25">
      <c r="B26" s="59" t="s">
        <v>91</v>
      </c>
      <c r="C26" s="17" t="s">
        <v>107</v>
      </c>
      <c r="D26" s="18">
        <v>10</v>
      </c>
      <c r="E26" s="16" t="s">
        <v>70</v>
      </c>
      <c r="F26" s="60">
        <v>25000</v>
      </c>
      <c r="G26" s="62">
        <f t="shared" si="0"/>
        <v>250000</v>
      </c>
    </row>
    <row r="27" spans="2:7" x14ac:dyDescent="0.25">
      <c r="B27" s="59" t="s">
        <v>73</v>
      </c>
      <c r="C27" s="17" t="s">
        <v>107</v>
      </c>
      <c r="D27" s="18">
        <v>2</v>
      </c>
      <c r="E27" s="16" t="s">
        <v>92</v>
      </c>
      <c r="F27" s="60">
        <v>25000</v>
      </c>
      <c r="G27" s="62">
        <f>F27*D27</f>
        <v>50000</v>
      </c>
    </row>
    <row r="28" spans="2:7" x14ac:dyDescent="0.25">
      <c r="B28" s="59" t="s">
        <v>75</v>
      </c>
      <c r="C28" s="17" t="s">
        <v>107</v>
      </c>
      <c r="D28" s="18">
        <v>3</v>
      </c>
      <c r="E28" s="16" t="s">
        <v>92</v>
      </c>
      <c r="F28" s="60">
        <v>25000</v>
      </c>
      <c r="G28" s="62">
        <f>F28*D28</f>
        <v>75000</v>
      </c>
    </row>
    <row r="29" spans="2:7" x14ac:dyDescent="0.25">
      <c r="B29" s="59" t="s">
        <v>93</v>
      </c>
      <c r="C29" s="17" t="s">
        <v>107</v>
      </c>
      <c r="D29" s="18">
        <v>1</v>
      </c>
      <c r="E29" s="16" t="s">
        <v>74</v>
      </c>
      <c r="F29" s="60">
        <v>25000</v>
      </c>
      <c r="G29" s="62">
        <f t="shared" ref="G29:G30" si="1">F29*D29</f>
        <v>25000</v>
      </c>
    </row>
    <row r="30" spans="2:7" x14ac:dyDescent="0.25">
      <c r="B30" s="59" t="s">
        <v>64</v>
      </c>
      <c r="C30" s="17" t="s">
        <v>107</v>
      </c>
      <c r="D30" s="18">
        <v>16</v>
      </c>
      <c r="E30" s="16" t="s">
        <v>84</v>
      </c>
      <c r="F30" s="60">
        <v>25000</v>
      </c>
      <c r="G30" s="62">
        <f t="shared" si="1"/>
        <v>400000</v>
      </c>
    </row>
    <row r="31" spans="2:7" x14ac:dyDescent="0.25">
      <c r="B31" s="59" t="s">
        <v>63</v>
      </c>
      <c r="C31" s="17" t="s">
        <v>107</v>
      </c>
      <c r="D31" s="18">
        <v>10</v>
      </c>
      <c r="E31" s="16" t="s">
        <v>94</v>
      </c>
      <c r="F31" s="60">
        <v>25000</v>
      </c>
      <c r="G31" s="62">
        <f t="shared" si="0"/>
        <v>250000</v>
      </c>
    </row>
    <row r="32" spans="2:7" x14ac:dyDescent="0.25">
      <c r="B32" s="29" t="s">
        <v>22</v>
      </c>
      <c r="C32" s="30"/>
      <c r="D32" s="30"/>
      <c r="E32" s="30"/>
      <c r="F32" s="31"/>
      <c r="G32" s="32">
        <f>SUM(G21:G31)</f>
        <v>1675000</v>
      </c>
    </row>
    <row r="33" spans="2:10" x14ac:dyDescent="0.25">
      <c r="B33" s="21"/>
      <c r="C33" s="21"/>
      <c r="D33" s="21"/>
      <c r="E33" s="21"/>
      <c r="F33" s="33"/>
      <c r="G33" s="33"/>
    </row>
    <row r="34" spans="2:10" x14ac:dyDescent="0.25">
      <c r="B34" s="27" t="s">
        <v>23</v>
      </c>
      <c r="C34" s="34"/>
      <c r="D34" s="34"/>
      <c r="E34" s="34"/>
      <c r="F34" s="28"/>
      <c r="G34" s="28"/>
    </row>
    <row r="35" spans="2:10" ht="24" x14ac:dyDescent="0.25">
      <c r="B35" s="63" t="s">
        <v>16</v>
      </c>
      <c r="C35" s="58" t="s">
        <v>17</v>
      </c>
      <c r="D35" s="58" t="s">
        <v>18</v>
      </c>
      <c r="E35" s="63" t="s">
        <v>19</v>
      </c>
      <c r="F35" s="58" t="s">
        <v>20</v>
      </c>
      <c r="G35" s="63" t="s">
        <v>21</v>
      </c>
    </row>
    <row r="36" spans="2:10" x14ac:dyDescent="0.25">
      <c r="B36" s="59" t="s">
        <v>26</v>
      </c>
      <c r="C36" s="17" t="s">
        <v>108</v>
      </c>
      <c r="D36" s="18">
        <v>1</v>
      </c>
      <c r="E36" s="16" t="s">
        <v>89</v>
      </c>
      <c r="F36" s="60">
        <v>25000</v>
      </c>
      <c r="G36" s="62">
        <f>F36*D36</f>
        <v>25000</v>
      </c>
    </row>
    <row r="37" spans="2:10" x14ac:dyDescent="0.25">
      <c r="B37" s="59" t="s">
        <v>77</v>
      </c>
      <c r="C37" s="17" t="s">
        <v>108</v>
      </c>
      <c r="D37" s="18">
        <v>2</v>
      </c>
      <c r="E37" s="16" t="s">
        <v>89</v>
      </c>
      <c r="F37" s="60">
        <v>25000</v>
      </c>
      <c r="G37" s="62">
        <f t="shared" ref="G37" si="2">F37*D37</f>
        <v>50000</v>
      </c>
    </row>
    <row r="38" spans="2:10" x14ac:dyDescent="0.25">
      <c r="B38" s="35" t="s">
        <v>24</v>
      </c>
      <c r="C38" s="36"/>
      <c r="D38" s="36"/>
      <c r="E38" s="36"/>
      <c r="F38" s="37"/>
      <c r="G38" s="64">
        <f>G36</f>
        <v>25000</v>
      </c>
    </row>
    <row r="39" spans="2:10" x14ac:dyDescent="0.25">
      <c r="B39" s="21"/>
      <c r="C39" s="21"/>
      <c r="D39" s="21"/>
      <c r="E39" s="21"/>
      <c r="F39" s="33"/>
      <c r="G39" s="33"/>
    </row>
    <row r="40" spans="2:10" x14ac:dyDescent="0.25">
      <c r="B40" s="27" t="s">
        <v>25</v>
      </c>
      <c r="C40" s="34"/>
      <c r="D40" s="34"/>
      <c r="E40" s="34"/>
      <c r="F40" s="28"/>
      <c r="G40" s="28"/>
    </row>
    <row r="41" spans="2:10" ht="24" x14ac:dyDescent="0.25">
      <c r="B41" s="63" t="s">
        <v>16</v>
      </c>
      <c r="C41" s="63" t="s">
        <v>17</v>
      </c>
      <c r="D41" s="63" t="s">
        <v>18</v>
      </c>
      <c r="E41" s="63" t="s">
        <v>19</v>
      </c>
      <c r="F41" s="58" t="s">
        <v>20</v>
      </c>
      <c r="G41" s="63" t="s">
        <v>21</v>
      </c>
    </row>
    <row r="42" spans="2:10" x14ac:dyDescent="0.25">
      <c r="B42" s="59" t="s">
        <v>95</v>
      </c>
      <c r="C42" s="17" t="s">
        <v>109</v>
      </c>
      <c r="D42" s="104">
        <v>0.125</v>
      </c>
      <c r="E42" s="16" t="s">
        <v>74</v>
      </c>
      <c r="F42" s="60">
        <v>320000</v>
      </c>
      <c r="G42" s="65">
        <f>D42*F42</f>
        <v>40000</v>
      </c>
      <c r="J42" s="103"/>
    </row>
    <row r="43" spans="2:10" x14ac:dyDescent="0.25">
      <c r="B43" s="59" t="s">
        <v>76</v>
      </c>
      <c r="C43" s="17" t="s">
        <v>109</v>
      </c>
      <c r="D43" s="104">
        <v>0.125</v>
      </c>
      <c r="E43" s="16" t="s">
        <v>74</v>
      </c>
      <c r="F43" s="60">
        <v>320000</v>
      </c>
      <c r="G43" s="65">
        <f t="shared" ref="G43" si="3">D43*F43</f>
        <v>40000</v>
      </c>
    </row>
    <row r="44" spans="2:10" x14ac:dyDescent="0.25">
      <c r="B44" s="29" t="s">
        <v>27</v>
      </c>
      <c r="C44" s="30"/>
      <c r="D44" s="30"/>
      <c r="E44" s="30"/>
      <c r="F44" s="31"/>
      <c r="G44" s="32">
        <f>SUM(G42:G43)</f>
        <v>80000</v>
      </c>
    </row>
    <row r="45" spans="2:10" x14ac:dyDescent="0.25">
      <c r="B45" s="21"/>
      <c r="C45" s="21"/>
      <c r="D45" s="21"/>
      <c r="E45" s="21"/>
      <c r="F45" s="33"/>
      <c r="G45" s="33"/>
    </row>
    <row r="46" spans="2:10" x14ac:dyDescent="0.25">
      <c r="B46" s="27" t="s">
        <v>28</v>
      </c>
      <c r="C46" s="34"/>
      <c r="D46" s="34"/>
      <c r="E46" s="34"/>
      <c r="F46" s="28"/>
      <c r="G46" s="28"/>
    </row>
    <row r="47" spans="2:10" ht="24" x14ac:dyDescent="0.25">
      <c r="B47" s="58" t="s">
        <v>29</v>
      </c>
      <c r="C47" s="58" t="s">
        <v>30</v>
      </c>
      <c r="D47" s="58" t="s">
        <v>31</v>
      </c>
      <c r="E47" s="58" t="s">
        <v>19</v>
      </c>
      <c r="F47" s="58" t="s">
        <v>20</v>
      </c>
      <c r="G47" s="58" t="s">
        <v>21</v>
      </c>
    </row>
    <row r="48" spans="2:10" x14ac:dyDescent="0.25">
      <c r="B48" s="66" t="s">
        <v>65</v>
      </c>
      <c r="C48" s="17"/>
      <c r="D48" s="18"/>
      <c r="E48" s="15"/>
      <c r="F48" s="67"/>
      <c r="G48" s="69"/>
    </row>
    <row r="49" spans="2:7" x14ac:dyDescent="0.25">
      <c r="B49" s="59" t="s">
        <v>96</v>
      </c>
      <c r="C49" s="17" t="s">
        <v>97</v>
      </c>
      <c r="D49" s="18">
        <v>100</v>
      </c>
      <c r="E49" s="15" t="s">
        <v>98</v>
      </c>
      <c r="F49" s="67">
        <v>890</v>
      </c>
      <c r="G49" s="69">
        <f t="shared" ref="G49" si="4">F49*D49</f>
        <v>89000</v>
      </c>
    </row>
    <row r="50" spans="2:7" x14ac:dyDescent="0.25">
      <c r="B50" s="66" t="s">
        <v>32</v>
      </c>
      <c r="C50" s="17"/>
      <c r="D50" s="18"/>
      <c r="E50" s="15"/>
      <c r="F50" s="67"/>
      <c r="G50" s="69"/>
    </row>
    <row r="51" spans="2:7" x14ac:dyDescent="0.25">
      <c r="B51" s="59" t="s">
        <v>67</v>
      </c>
      <c r="C51" s="17" t="s">
        <v>33</v>
      </c>
      <c r="D51" s="18">
        <v>150</v>
      </c>
      <c r="E51" s="15" t="s">
        <v>74</v>
      </c>
      <c r="F51" s="67">
        <v>260</v>
      </c>
      <c r="G51" s="69">
        <f t="shared" ref="G51:G58" si="5">F51*D51</f>
        <v>39000</v>
      </c>
    </row>
    <row r="52" spans="2:7" x14ac:dyDescent="0.25">
      <c r="B52" s="59" t="s">
        <v>66</v>
      </c>
      <c r="C52" s="17" t="s">
        <v>33</v>
      </c>
      <c r="D52" s="18">
        <v>250</v>
      </c>
      <c r="E52" s="15" t="s">
        <v>74</v>
      </c>
      <c r="F52" s="67">
        <v>350</v>
      </c>
      <c r="G52" s="69">
        <f t="shared" si="5"/>
        <v>87500</v>
      </c>
    </row>
    <row r="53" spans="2:7" x14ac:dyDescent="0.25">
      <c r="B53" s="59" t="s">
        <v>78</v>
      </c>
      <c r="C53" s="17" t="s">
        <v>33</v>
      </c>
      <c r="D53" s="18">
        <v>200</v>
      </c>
      <c r="E53" s="15" t="s">
        <v>79</v>
      </c>
      <c r="F53" s="67">
        <v>600</v>
      </c>
      <c r="G53" s="69">
        <f t="shared" si="5"/>
        <v>120000</v>
      </c>
    </row>
    <row r="54" spans="2:7" x14ac:dyDescent="0.25">
      <c r="B54" s="66" t="s">
        <v>35</v>
      </c>
      <c r="C54" s="17"/>
      <c r="D54" s="18"/>
      <c r="E54" s="15"/>
      <c r="F54" s="67"/>
      <c r="G54" s="69"/>
    </row>
    <row r="55" spans="2:7" x14ac:dyDescent="0.25">
      <c r="B55" s="68" t="s">
        <v>99</v>
      </c>
      <c r="C55" s="17" t="s">
        <v>111</v>
      </c>
      <c r="D55" s="18">
        <v>4</v>
      </c>
      <c r="E55" s="15" t="s">
        <v>100</v>
      </c>
      <c r="F55" s="67">
        <v>12770</v>
      </c>
      <c r="G55" s="69">
        <f t="shared" si="5"/>
        <v>51080</v>
      </c>
    </row>
    <row r="56" spans="2:7" x14ac:dyDescent="0.25">
      <c r="B56" s="68" t="s">
        <v>101</v>
      </c>
      <c r="C56" s="17" t="s">
        <v>111</v>
      </c>
      <c r="D56" s="18">
        <v>4</v>
      </c>
      <c r="E56" s="15" t="s">
        <v>74</v>
      </c>
      <c r="F56" s="67">
        <v>10460</v>
      </c>
      <c r="G56" s="69">
        <f t="shared" si="5"/>
        <v>41840</v>
      </c>
    </row>
    <row r="57" spans="2:7" x14ac:dyDescent="0.25">
      <c r="B57" s="68" t="s">
        <v>102</v>
      </c>
      <c r="C57" s="17" t="s">
        <v>111</v>
      </c>
      <c r="D57" s="18">
        <v>1</v>
      </c>
      <c r="E57" s="15" t="s">
        <v>103</v>
      </c>
      <c r="F57" s="67">
        <v>62500</v>
      </c>
      <c r="G57" s="69">
        <f t="shared" si="5"/>
        <v>62500</v>
      </c>
    </row>
    <row r="58" spans="2:7" x14ac:dyDescent="0.25">
      <c r="B58" s="59" t="s">
        <v>104</v>
      </c>
      <c r="C58" s="17" t="s">
        <v>105</v>
      </c>
      <c r="D58" s="18">
        <v>48</v>
      </c>
      <c r="E58" s="16" t="s">
        <v>106</v>
      </c>
      <c r="F58" s="67">
        <v>2820</v>
      </c>
      <c r="G58" s="69">
        <f t="shared" si="5"/>
        <v>135360</v>
      </c>
    </row>
    <row r="59" spans="2:7" x14ac:dyDescent="0.25">
      <c r="B59" s="38" t="s">
        <v>34</v>
      </c>
      <c r="C59" s="39"/>
      <c r="D59" s="39"/>
      <c r="E59" s="39"/>
      <c r="F59" s="40"/>
      <c r="G59" s="41">
        <f>SUM(G48:G58)</f>
        <v>626280</v>
      </c>
    </row>
    <row r="60" spans="2:7" x14ac:dyDescent="0.25">
      <c r="B60" s="21"/>
      <c r="C60" s="21"/>
      <c r="D60" s="21"/>
      <c r="E60" s="42"/>
      <c r="F60" s="33"/>
      <c r="G60" s="33"/>
    </row>
    <row r="61" spans="2:7" x14ac:dyDescent="0.25">
      <c r="B61" s="27" t="s">
        <v>35</v>
      </c>
      <c r="C61" s="34"/>
      <c r="D61" s="34"/>
      <c r="E61" s="34"/>
      <c r="F61" s="28"/>
      <c r="G61" s="28"/>
    </row>
    <row r="62" spans="2:7" ht="24" x14ac:dyDescent="0.25">
      <c r="B62" s="63" t="s">
        <v>36</v>
      </c>
      <c r="C62" s="58" t="s">
        <v>30</v>
      </c>
      <c r="D62" s="58" t="s">
        <v>31</v>
      </c>
      <c r="E62" s="63" t="s">
        <v>19</v>
      </c>
      <c r="F62" s="58" t="s">
        <v>20</v>
      </c>
      <c r="G62" s="63" t="s">
        <v>21</v>
      </c>
    </row>
    <row r="63" spans="2:7" x14ac:dyDescent="0.25">
      <c r="B63" s="70"/>
      <c r="C63" s="71"/>
      <c r="D63" s="72"/>
      <c r="E63" s="73"/>
      <c r="F63" s="74"/>
      <c r="G63" s="72">
        <v>0</v>
      </c>
    </row>
    <row r="64" spans="2:7" x14ac:dyDescent="0.25">
      <c r="B64" s="38" t="s">
        <v>37</v>
      </c>
      <c r="C64" s="39"/>
      <c r="D64" s="39"/>
      <c r="E64" s="39"/>
      <c r="F64" s="40"/>
      <c r="G64" s="41">
        <f>SUM(G63)</f>
        <v>0</v>
      </c>
    </row>
    <row r="65" spans="2:7" x14ac:dyDescent="0.25">
      <c r="B65" s="21"/>
      <c r="C65" s="21"/>
      <c r="D65" s="21"/>
      <c r="E65" s="21"/>
      <c r="F65" s="33"/>
      <c r="G65" s="33"/>
    </row>
    <row r="66" spans="2:7" x14ac:dyDescent="0.25">
      <c r="B66" s="75" t="s">
        <v>38</v>
      </c>
      <c r="C66" s="76"/>
      <c r="D66" s="76"/>
      <c r="E66" s="76"/>
      <c r="F66" s="76"/>
      <c r="G66" s="77">
        <f>G32+G38+G44+G59+G64</f>
        <v>2406280</v>
      </c>
    </row>
    <row r="67" spans="2:7" x14ac:dyDescent="0.25">
      <c r="B67" s="78" t="s">
        <v>39</v>
      </c>
      <c r="C67" s="44"/>
      <c r="D67" s="44"/>
      <c r="E67" s="44"/>
      <c r="F67" s="44"/>
      <c r="G67" s="79">
        <f>G66*0.05</f>
        <v>120314</v>
      </c>
    </row>
    <row r="68" spans="2:7" x14ac:dyDescent="0.25">
      <c r="B68" s="80" t="s">
        <v>40</v>
      </c>
      <c r="C68" s="43"/>
      <c r="D68" s="43"/>
      <c r="E68" s="43"/>
      <c r="F68" s="43"/>
      <c r="G68" s="81">
        <f>G67+G66</f>
        <v>2526594</v>
      </c>
    </row>
    <row r="69" spans="2:7" x14ac:dyDescent="0.25">
      <c r="B69" s="78" t="s">
        <v>41</v>
      </c>
      <c r="C69" s="44"/>
      <c r="D69" s="44"/>
      <c r="E69" s="44"/>
      <c r="F69" s="44"/>
      <c r="G69" s="79">
        <f>G12</f>
        <v>33750000</v>
      </c>
    </row>
    <row r="70" spans="2:7" x14ac:dyDescent="0.25">
      <c r="B70" s="82" t="s">
        <v>42</v>
      </c>
      <c r="C70" s="83"/>
      <c r="D70" s="83"/>
      <c r="E70" s="83"/>
      <c r="F70" s="83"/>
      <c r="G70" s="84">
        <f>G69-G68</f>
        <v>31223406</v>
      </c>
    </row>
    <row r="71" spans="2:7" x14ac:dyDescent="0.25">
      <c r="B71" s="6" t="s">
        <v>43</v>
      </c>
      <c r="C71" s="7"/>
      <c r="D71" s="7"/>
      <c r="E71" s="7"/>
      <c r="F71" s="7"/>
      <c r="G71" s="3"/>
    </row>
    <row r="72" spans="2:7" x14ac:dyDescent="0.25">
      <c r="B72" s="8"/>
      <c r="C72" s="7"/>
      <c r="D72" s="7"/>
      <c r="E72" s="7"/>
      <c r="F72" s="7"/>
      <c r="G72" s="3"/>
    </row>
    <row r="73" spans="2:7" x14ac:dyDescent="0.25">
      <c r="B73" s="45" t="s">
        <v>44</v>
      </c>
      <c r="C73" s="5"/>
      <c r="D73" s="5"/>
      <c r="E73" s="5"/>
      <c r="F73" s="5"/>
      <c r="G73" s="3"/>
    </row>
    <row r="74" spans="2:7" x14ac:dyDescent="0.25">
      <c r="B74" s="85" t="s">
        <v>45</v>
      </c>
      <c r="C74" s="86"/>
      <c r="D74" s="86"/>
      <c r="E74" s="86"/>
      <c r="F74" s="86"/>
      <c r="G74" s="87"/>
    </row>
    <row r="75" spans="2:7" x14ac:dyDescent="0.25">
      <c r="B75" s="88" t="s">
        <v>46</v>
      </c>
      <c r="C75" s="5"/>
      <c r="D75" s="5"/>
      <c r="E75" s="5"/>
      <c r="F75" s="5"/>
      <c r="G75" s="89"/>
    </row>
    <row r="76" spans="2:7" x14ac:dyDescent="0.25">
      <c r="B76" s="88" t="s">
        <v>47</v>
      </c>
      <c r="C76" s="5"/>
      <c r="D76" s="5"/>
      <c r="E76" s="5"/>
      <c r="F76" s="5"/>
      <c r="G76" s="89"/>
    </row>
    <row r="77" spans="2:7" x14ac:dyDescent="0.25">
      <c r="B77" s="88" t="s">
        <v>48</v>
      </c>
      <c r="C77" s="5"/>
      <c r="D77" s="5"/>
      <c r="E77" s="5"/>
      <c r="F77" s="5"/>
      <c r="G77" s="89"/>
    </row>
    <row r="78" spans="2:7" x14ac:dyDescent="0.25">
      <c r="B78" s="88" t="s">
        <v>49</v>
      </c>
      <c r="C78" s="5"/>
      <c r="D78" s="5"/>
      <c r="E78" s="5"/>
      <c r="F78" s="5"/>
      <c r="G78" s="89"/>
    </row>
    <row r="79" spans="2:7" x14ac:dyDescent="0.25">
      <c r="B79" s="90" t="s">
        <v>50</v>
      </c>
      <c r="C79" s="91"/>
      <c r="D79" s="91"/>
      <c r="E79" s="91"/>
      <c r="F79" s="91"/>
      <c r="G79" s="92"/>
    </row>
    <row r="80" spans="2:7" x14ac:dyDescent="0.25">
      <c r="B80" s="10"/>
      <c r="C80" s="5"/>
      <c r="D80" s="5"/>
      <c r="E80" s="5"/>
      <c r="F80" s="5"/>
      <c r="G80" s="3"/>
    </row>
    <row r="81" spans="2:7" x14ac:dyDescent="0.25">
      <c r="B81" s="107" t="s">
        <v>51</v>
      </c>
      <c r="C81" s="108"/>
      <c r="D81" s="46"/>
      <c r="E81" s="1"/>
      <c r="F81" s="1"/>
      <c r="G81" s="3"/>
    </row>
    <row r="82" spans="2:7" x14ac:dyDescent="0.25">
      <c r="B82" s="93" t="s">
        <v>36</v>
      </c>
      <c r="C82" s="93" t="s">
        <v>52</v>
      </c>
      <c r="D82" s="94" t="s">
        <v>53</v>
      </c>
      <c r="E82" s="1"/>
      <c r="F82" s="1"/>
      <c r="G82" s="3"/>
    </row>
    <row r="83" spans="2:7" x14ac:dyDescent="0.25">
      <c r="B83" s="95" t="s">
        <v>54</v>
      </c>
      <c r="C83" s="96">
        <f>G32</f>
        <v>1675000</v>
      </c>
      <c r="D83" s="97">
        <f>(C83/C89)</f>
        <v>0.66294782620397263</v>
      </c>
      <c r="E83" s="1"/>
      <c r="F83" s="1"/>
      <c r="G83" s="3"/>
    </row>
    <row r="84" spans="2:7" x14ac:dyDescent="0.25">
      <c r="B84" s="95" t="s">
        <v>55</v>
      </c>
      <c r="C84" s="98">
        <f>G36</f>
        <v>25000</v>
      </c>
      <c r="D84" s="97">
        <f>(C84/C89)</f>
        <v>9.8947436746861586E-3</v>
      </c>
      <c r="E84" s="1"/>
      <c r="F84" s="1"/>
      <c r="G84" s="3"/>
    </row>
    <row r="85" spans="2:7" x14ac:dyDescent="0.25">
      <c r="B85" s="95" t="s">
        <v>56</v>
      </c>
      <c r="C85" s="96">
        <f>G44</f>
        <v>80000</v>
      </c>
      <c r="D85" s="97">
        <f>(C85/C89)</f>
        <v>3.1663179758995706E-2</v>
      </c>
      <c r="E85" s="1"/>
      <c r="F85" s="1"/>
      <c r="G85" s="3"/>
    </row>
    <row r="86" spans="2:7" x14ac:dyDescent="0.25">
      <c r="B86" s="95" t="s">
        <v>29</v>
      </c>
      <c r="C86" s="96">
        <f>G59</f>
        <v>626280</v>
      </c>
      <c r="D86" s="97">
        <f>(C86/C89)</f>
        <v>0.24787520274329788</v>
      </c>
      <c r="E86" s="1"/>
      <c r="F86" s="1"/>
      <c r="G86" s="3"/>
    </row>
    <row r="87" spans="2:7" x14ac:dyDescent="0.25">
      <c r="B87" s="95" t="s">
        <v>57</v>
      </c>
      <c r="C87" s="99">
        <v>0</v>
      </c>
      <c r="D87" s="97">
        <f>(C87/C89)</f>
        <v>0</v>
      </c>
      <c r="E87" s="2"/>
      <c r="F87" s="2"/>
      <c r="G87" s="3"/>
    </row>
    <row r="88" spans="2:7" x14ac:dyDescent="0.25">
      <c r="B88" s="95" t="s">
        <v>58</v>
      </c>
      <c r="C88" s="99">
        <f>(C83+C84+C85+C86+C87)*0.05</f>
        <v>120314</v>
      </c>
      <c r="D88" s="97">
        <f>(C88/C89)</f>
        <v>4.7619047619047616E-2</v>
      </c>
      <c r="E88" s="2"/>
      <c r="F88" s="2"/>
      <c r="G88" s="3"/>
    </row>
    <row r="89" spans="2:7" x14ac:dyDescent="0.25">
      <c r="B89" s="93" t="s">
        <v>59</v>
      </c>
      <c r="C89" s="100">
        <f>SUM(C83:C88)</f>
        <v>2526594</v>
      </c>
      <c r="D89" s="101">
        <f>SUM(D83:D88)</f>
        <v>1</v>
      </c>
      <c r="E89" s="2"/>
      <c r="F89" s="2"/>
      <c r="G89" s="3"/>
    </row>
    <row r="90" spans="2:7" x14ac:dyDescent="0.25">
      <c r="B90" s="8"/>
      <c r="C90" s="7"/>
      <c r="D90" s="7"/>
      <c r="E90" s="7"/>
      <c r="F90" s="7"/>
      <c r="G90" s="3"/>
    </row>
    <row r="91" spans="2:7" x14ac:dyDescent="0.25">
      <c r="B91" s="9"/>
      <c r="C91" s="7"/>
      <c r="D91" s="7"/>
      <c r="E91" s="7"/>
      <c r="F91" s="7"/>
      <c r="G91" s="3"/>
    </row>
    <row r="92" spans="2:7" x14ac:dyDescent="0.25">
      <c r="B92" s="14"/>
      <c r="C92" s="13" t="s">
        <v>80</v>
      </c>
      <c r="D92" s="14"/>
      <c r="E92" s="14"/>
      <c r="F92" s="2"/>
      <c r="G92" s="3"/>
    </row>
    <row r="93" spans="2:7" x14ac:dyDescent="0.25">
      <c r="B93" s="93" t="s">
        <v>68</v>
      </c>
      <c r="C93" s="102">
        <v>44000</v>
      </c>
      <c r="D93" s="102">
        <v>45000</v>
      </c>
      <c r="E93" s="102">
        <v>46000</v>
      </c>
      <c r="F93" s="12"/>
      <c r="G93" s="4"/>
    </row>
    <row r="94" spans="2:7" x14ac:dyDescent="0.25">
      <c r="B94" s="93" t="s">
        <v>69</v>
      </c>
      <c r="C94" s="100">
        <f>(G68/C93)</f>
        <v>57.422590909090907</v>
      </c>
      <c r="D94" s="100">
        <f>(G68/D93)</f>
        <v>56.146533333333331</v>
      </c>
      <c r="E94" s="100">
        <f>(G68/E93)</f>
        <v>54.925956521739131</v>
      </c>
      <c r="F94" s="12"/>
      <c r="G94" s="4"/>
    </row>
    <row r="95" spans="2:7" x14ac:dyDescent="0.25">
      <c r="B95" s="11" t="s">
        <v>60</v>
      </c>
      <c r="C95" s="5"/>
      <c r="D95" s="5"/>
      <c r="E95" s="5"/>
      <c r="F95" s="5"/>
      <c r="G95" s="5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2021-02-16T01:50:41Z</dcterms:modified>
</cp:coreProperties>
</file>