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Temuco\"/>
    </mc:Choice>
  </mc:AlternateContent>
  <bookViews>
    <workbookView xWindow="0" yWindow="0" windowWidth="28800" windowHeight="12300"/>
  </bookViews>
  <sheets>
    <sheet name="ARAND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45" i="1"/>
  <c r="G46" i="1"/>
  <c r="G47" i="1"/>
  <c r="G48" i="1"/>
  <c r="G49" i="1"/>
  <c r="G50" i="1"/>
  <c r="G51" i="1"/>
  <c r="G52" i="1"/>
  <c r="G53" i="1"/>
  <c r="G55" i="1"/>
  <c r="G56" i="1"/>
  <c r="G57" i="1"/>
  <c r="G58" i="1"/>
  <c r="G59" i="1"/>
  <c r="G61" i="1"/>
  <c r="G62" i="1"/>
  <c r="G63" i="1"/>
  <c r="G64" i="1"/>
  <c r="G66" i="1"/>
  <c r="G67" i="1"/>
  <c r="G69" i="1"/>
  <c r="G71" i="1"/>
  <c r="G43" i="1"/>
  <c r="G77" i="1"/>
  <c r="G78" i="1"/>
  <c r="G83" i="1" s="1"/>
  <c r="C106" i="1" s="1"/>
  <c r="G79" i="1"/>
  <c r="G80" i="1"/>
  <c r="G81" i="1"/>
  <c r="G82" i="1"/>
  <c r="G76" i="1"/>
  <c r="C104" i="1"/>
  <c r="C102" i="1"/>
  <c r="G22" i="1"/>
  <c r="G23" i="1"/>
  <c r="G24" i="1"/>
  <c r="G25" i="1"/>
  <c r="G26" i="1"/>
  <c r="G27" i="1"/>
  <c r="C103" i="1" l="1"/>
  <c r="G72" i="1" l="1"/>
  <c r="C105" i="1" s="1"/>
  <c r="G37" i="1" l="1"/>
  <c r="G21" i="1"/>
  <c r="G12" i="1"/>
  <c r="G88" i="1" s="1"/>
  <c r="G28" i="1" l="1"/>
  <c r="G38" i="1"/>
  <c r="G85" i="1" l="1"/>
  <c r="G86" i="1" s="1"/>
  <c r="G87" i="1" l="1"/>
  <c r="G89" i="1" s="1"/>
  <c r="C107" i="1"/>
  <c r="C108" i="1" s="1"/>
  <c r="D103" i="1" s="1"/>
  <c r="D113" i="1"/>
  <c r="D107" i="1"/>
  <c r="D102" i="1" l="1"/>
  <c r="C113" i="1"/>
  <c r="D106" i="1"/>
  <c r="D104" i="1"/>
  <c r="D105" i="1"/>
  <c r="E113" i="1"/>
  <c r="D108" i="1" l="1"/>
</calcChain>
</file>

<file path=xl/sharedStrings.xml><?xml version="1.0" encoding="utf-8"?>
<sst xmlns="http://schemas.openxmlformats.org/spreadsheetml/2006/main" count="214" uniqueCount="151">
  <si>
    <t>RUBRO O CULTIVO</t>
  </si>
  <si>
    <t>RENDIMIENTO (kilos/Há.)</t>
  </si>
  <si>
    <t>VARIEDAD</t>
  </si>
  <si>
    <t>BRIGITTA</t>
  </si>
  <si>
    <t>FECHA ESTIMADA  PRECIO VENTA</t>
  </si>
  <si>
    <t>Abril de 2021</t>
  </si>
  <si>
    <t>NIVEL TECNOLÓGICO</t>
  </si>
  <si>
    <t>Medio  ( RIEGO POR GOTEO)</t>
  </si>
  <si>
    <t>PRECIO ESPERADO ($/qqm)</t>
  </si>
  <si>
    <t>REGIÓN</t>
  </si>
  <si>
    <t>ARAUCANIA</t>
  </si>
  <si>
    <t>INGRESO ESPERADO, con IVA ($)</t>
  </si>
  <si>
    <t>AGENCIA DE ÁREA</t>
  </si>
  <si>
    <t>TEMUCO</t>
  </si>
  <si>
    <t>DESTINO PRODUCCION</t>
  </si>
  <si>
    <t>Exportdosras</t>
  </si>
  <si>
    <t>COMUNA/LOCALIDAD</t>
  </si>
  <si>
    <t>FREIRE-TEMUCO</t>
  </si>
  <si>
    <t>FECHA DE COSECHA</t>
  </si>
  <si>
    <t>Enero 2021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</si>
  <si>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</si>
  <si>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</si>
  <si>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</si>
  <si>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</si>
  <si>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</si>
  <si>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</si>
  <si>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</si>
  <si>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</si>
  <si>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</si>
  <si>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</si>
  <si>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</si>
  <si>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Junio- Julio</t>
  </si>
  <si>
    <t>Fertirrigacion y control de goteros</t>
  </si>
  <si>
    <t>JH</t>
  </si>
  <si>
    <t>septiembre . Marzo</t>
  </si>
  <si>
    <t>Aplicación de pesticidas</t>
  </si>
  <si>
    <t>Marzo - Octubre</t>
  </si>
  <si>
    <t>Control de malezas</t>
  </si>
  <si>
    <t>Agosto- Abril</t>
  </si>
  <si>
    <t>Cosecha</t>
  </si>
  <si>
    <t>Kg</t>
  </si>
  <si>
    <t>Diciembre</t>
  </si>
  <si>
    <t>Control de cosecha y selección</t>
  </si>
  <si>
    <t>Embalaje, cargar o guardar</t>
  </si>
  <si>
    <t>kg</t>
  </si>
  <si>
    <t>Subtotal Jornadas Hombre</t>
  </si>
  <si>
    <t>JORNADAS ANIMAL</t>
  </si>
  <si>
    <t>Subtotal Jornadas Animal</t>
  </si>
  <si>
    <t>MAQUINARIA</t>
  </si>
  <si>
    <t>Aplicación de agroquímicos</t>
  </si>
  <si>
    <t>Febrero-Noviembre</t>
  </si>
  <si>
    <t>Acarreo de isnumos</t>
  </si>
  <si>
    <t>anual</t>
  </si>
  <si>
    <t>Flete</t>
  </si>
  <si>
    <t>Subtotal Costo Maquinaria</t>
  </si>
  <si>
    <t>INSUMOS</t>
  </si>
  <si>
    <t>Insumos</t>
  </si>
  <si>
    <t>Unidad (Kg/l/u)</t>
  </si>
  <si>
    <t>Cantidad (Kg/l/u)</t>
  </si>
  <si>
    <t>FERTILIZANTES</t>
  </si>
  <si>
    <t>ácido fofórico</t>
  </si>
  <si>
    <t>Septiembre-Marzo</t>
  </si>
  <si>
    <t>Urea</t>
  </si>
  <si>
    <t>Octubre -Noviembre</t>
  </si>
  <si>
    <t>mezcla fertirrigo</t>
  </si>
  <si>
    <t>Septiembre - Marzo</t>
  </si>
  <si>
    <t>Nitrato de Calcio</t>
  </si>
  <si>
    <t>Septiembre-Noviembre</t>
  </si>
  <si>
    <t>Nitrato de Potasio</t>
  </si>
  <si>
    <t>FERTILIZANTES FORLIARES</t>
  </si>
  <si>
    <t>Slubor</t>
  </si>
  <si>
    <t>Frutaliv</t>
  </si>
  <si>
    <t>Lt</t>
  </si>
  <si>
    <t>Septiembre-Diciembre</t>
  </si>
  <si>
    <t>Fosfimax 4020</t>
  </si>
  <si>
    <t>Septiembre -febrero</t>
  </si>
  <si>
    <t>Basfoliar Zn</t>
  </si>
  <si>
    <t>Septiembre-Octubre</t>
  </si>
  <si>
    <t>Nitrofoska</t>
  </si>
  <si>
    <t>Octubre-Enero</t>
  </si>
  <si>
    <t>FUNGICIDA</t>
  </si>
  <si>
    <t>Oxicloruro de cobre</t>
  </si>
  <si>
    <t>marzo-Julio</t>
  </si>
  <si>
    <t>Teldor 500Sc</t>
  </si>
  <si>
    <t>Comet</t>
  </si>
  <si>
    <t>Septiembre -Noviembre</t>
  </si>
  <si>
    <t>BC-1000</t>
  </si>
  <si>
    <t>Octubre-Febrero</t>
  </si>
  <si>
    <t>Bellis</t>
  </si>
  <si>
    <t>Octubre- Noviembre</t>
  </si>
  <si>
    <t>HERBICIDA</t>
  </si>
  <si>
    <t>Lorsban 4E</t>
  </si>
  <si>
    <t>Karate con tecnoclogia Zeon</t>
  </si>
  <si>
    <t>Dipel WG</t>
  </si>
  <si>
    <t>Agosto -Diciembre</t>
  </si>
  <si>
    <t>Zero 5 EC</t>
  </si>
  <si>
    <t>Noviembre - Enero</t>
  </si>
  <si>
    <t xml:space="preserve">INSECTICIDA </t>
  </si>
  <si>
    <t>Roundup</t>
  </si>
  <si>
    <t>LT</t>
  </si>
  <si>
    <t>Junio Septiembre</t>
  </si>
  <si>
    <t>Farmon</t>
  </si>
  <si>
    <t>Septiembre-Enero</t>
  </si>
  <si>
    <t>ACARICIDA</t>
  </si>
  <si>
    <t>Fast 1,8 EC</t>
  </si>
  <si>
    <t>BACTERICIDAS</t>
  </si>
  <si>
    <t>Strepto plus</t>
  </si>
  <si>
    <t>Subtotal Insumos</t>
  </si>
  <si>
    <t>OTROS</t>
  </si>
  <si>
    <t>Item</t>
  </si>
  <si>
    <t>Certificación</t>
  </si>
  <si>
    <t>Abril-Diciembre</t>
  </si>
  <si>
    <t>Agosto</t>
  </si>
  <si>
    <t>Enero-Febrero</t>
  </si>
  <si>
    <t>Electricidad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</si>
  <si>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</si>
  <si>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</si>
  <si>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</si>
  <si>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</si>
  <si>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</si>
  <si>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</si>
  <si>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</si>
  <si>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</si>
  <si>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</si>
  <si>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</si>
  <si>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</si>
  <si>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</si>
  <si>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</si>
  <si>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</si>
  <si>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</si>
  <si>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</si>
  <si>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</si>
  <si>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</si>
  <si>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</si>
  <si>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</si>
  <si>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</si>
  <si>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</si>
  <si>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</si>
  <si>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</si>
  <si>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</si>
  <si>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(kilo/hà)</t>
  </si>
  <si>
    <t>Costo unitario ($/kilo) (*)</t>
  </si>
  <si>
    <t>(*): Este valor representa el valor mìnimo de venta del producto</t>
  </si>
  <si>
    <t>JM</t>
  </si>
  <si>
    <t>Unid</t>
  </si>
  <si>
    <t>Poda</t>
  </si>
  <si>
    <t>ARÁNDANO 2°</t>
  </si>
  <si>
    <t>Und.</t>
  </si>
  <si>
    <t>Análisis de suelo</t>
  </si>
  <si>
    <t>Análisis foliar ( para determinar fertilizacion)</t>
  </si>
  <si>
    <t>Baños químicos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</si>
</sst>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0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/>
    <xf numFmtId="49" fontId="9" fillId="3" borderId="12" xfId="0" applyNumberFormat="1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3" fontId="9" fillId="3" borderId="12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2" borderId="16" xfId="0" applyFont="1" applyFill="1" applyBorder="1" applyAlignment="1"/>
    <xf numFmtId="0" fontId="15" fillId="6" borderId="18" xfId="0" applyFont="1" applyFill="1" applyBorder="1" applyAlignment="1"/>
    <xf numFmtId="49" fontId="13" fillId="7" borderId="19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5" fontId="1" fillId="2" borderId="18" xfId="0" applyNumberFormat="1" applyFont="1" applyFill="1" applyBorder="1" applyAlignment="1">
      <alignment vertical="center"/>
    </xf>
    <xf numFmtId="165" fontId="17" fillId="2" borderId="18" xfId="0" applyNumberFormat="1" applyFont="1" applyFill="1" applyBorder="1" applyAlignment="1">
      <alignment vertical="center"/>
    </xf>
    <xf numFmtId="0" fontId="15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9" fontId="13" fillId="7" borderId="29" xfId="0" applyNumberFormat="1" applyFont="1" applyFill="1" applyBorder="1" applyAlignment="1">
      <alignment vertical="center"/>
    </xf>
    <xf numFmtId="49" fontId="15" fillId="7" borderId="30" xfId="0" applyNumberFormat="1" applyFont="1" applyFill="1" applyBorder="1" applyAlignment="1"/>
    <xf numFmtId="49" fontId="13" fillId="2" borderId="31" xfId="0" applyNumberFormat="1" applyFont="1" applyFill="1" applyBorder="1" applyAlignment="1">
      <alignment vertical="center"/>
    </xf>
    <xf numFmtId="9" fontId="15" fillId="2" borderId="32" xfId="0" applyNumberFormat="1" applyFont="1" applyFill="1" applyBorder="1" applyAlignment="1"/>
    <xf numFmtId="49" fontId="13" fillId="7" borderId="33" xfId="0" applyNumberFormat="1" applyFont="1" applyFill="1" applyBorder="1" applyAlignment="1">
      <alignment vertical="center"/>
    </xf>
    <xf numFmtId="166" fontId="13" fillId="7" borderId="34" xfId="0" applyNumberFormat="1" applyFont="1" applyFill="1" applyBorder="1" applyAlignment="1">
      <alignment vertical="center"/>
    </xf>
    <xf numFmtId="9" fontId="13" fillId="7" borderId="35" xfId="0" applyNumberFormat="1" applyFont="1" applyFill="1" applyBorder="1" applyAlignment="1">
      <alignment vertical="center"/>
    </xf>
    <xf numFmtId="0" fontId="15" fillId="8" borderId="38" xfId="0" applyFont="1" applyFill="1" applyBorder="1" applyAlignment="1"/>
    <xf numFmtId="0" fontId="15" fillId="2" borderId="18" xfId="0" applyFont="1" applyFill="1" applyBorder="1" applyAlignment="1">
      <alignment vertical="center"/>
    </xf>
    <xf numFmtId="49" fontId="15" fillId="2" borderId="18" xfId="0" applyNumberFormat="1" applyFont="1" applyFill="1" applyBorder="1" applyAlignment="1">
      <alignment vertical="center"/>
    </xf>
    <xf numFmtId="49" fontId="13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0" fontId="15" fillId="2" borderId="41" xfId="0" applyFont="1" applyFill="1" applyBorder="1" applyAlignment="1"/>
    <xf numFmtId="49" fontId="15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0" fontId="13" fillId="6" borderId="18" xfId="0" applyFont="1" applyFill="1" applyBorder="1" applyAlignment="1">
      <alignment vertical="center"/>
    </xf>
    <xf numFmtId="0" fontId="10" fillId="8" borderId="17" xfId="0" applyFont="1" applyFill="1" applyBorder="1" applyAlignment="1">
      <alignment vertical="center"/>
    </xf>
    <xf numFmtId="49" fontId="18" fillId="8" borderId="18" xfId="0" applyNumberFormat="1" applyFont="1" applyFill="1" applyBorder="1" applyAlignment="1">
      <alignment vertical="center"/>
    </xf>
    <xf numFmtId="0" fontId="10" fillId="8" borderId="18" xfId="0" applyFont="1" applyFill="1" applyBorder="1" applyAlignment="1">
      <alignment vertical="center"/>
    </xf>
    <xf numFmtId="0" fontId="10" fillId="8" borderId="47" xfId="0" applyFont="1" applyFill="1" applyBorder="1" applyAlignment="1">
      <alignment vertical="center"/>
    </xf>
    <xf numFmtId="49" fontId="13" fillId="7" borderId="48" xfId="0" applyNumberFormat="1" applyFont="1" applyFill="1" applyBorder="1" applyAlignment="1">
      <alignment vertical="center"/>
    </xf>
    <xf numFmtId="166" fontId="13" fillId="7" borderId="35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49" fontId="19" fillId="2" borderId="5" xfId="0" applyNumberFormat="1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49" fontId="20" fillId="2" borderId="5" xfId="0" applyNumberFormat="1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1" fontId="20" fillId="2" borderId="5" xfId="0" applyNumberFormat="1" applyFont="1" applyFill="1" applyBorder="1" applyAlignment="1">
      <alignment horizontal="right" vertical="center" wrapText="1"/>
    </xf>
    <xf numFmtId="3" fontId="20" fillId="2" borderId="5" xfId="0" applyNumberFormat="1" applyFont="1" applyFill="1" applyBorder="1" applyAlignment="1">
      <alignment horizontal="right" vertical="center" wrapText="1"/>
    </xf>
    <xf numFmtId="1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165" fontId="1" fillId="5" borderId="28" xfId="0" applyNumberFormat="1" applyFont="1" applyFill="1" applyBorder="1" applyAlignment="1">
      <alignment vertical="center"/>
    </xf>
    <xf numFmtId="49" fontId="18" fillId="8" borderId="36" xfId="0" applyNumberFormat="1" applyFont="1" applyFill="1" applyBorder="1" applyAlignment="1">
      <alignment vertical="center"/>
    </xf>
    <xf numFmtId="0" fontId="13" fillId="8" borderId="3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" fillId="2" borderId="52" xfId="0" applyFont="1" applyFill="1" applyBorder="1" applyAlignment="1"/>
    <xf numFmtId="0" fontId="5" fillId="2" borderId="52" xfId="0" applyFont="1" applyFill="1" applyBorder="1" applyAlignment="1"/>
    <xf numFmtId="0" fontId="0" fillId="2" borderId="53" xfId="0" applyFont="1" applyFill="1" applyBorder="1" applyAlignment="1"/>
    <xf numFmtId="0" fontId="2" fillId="2" borderId="54" xfId="0" applyFont="1" applyFill="1" applyBorder="1" applyAlignment="1">
      <alignment wrapText="1"/>
    </xf>
    <xf numFmtId="14" fontId="2" fillId="2" borderId="54" xfId="0" applyNumberFormat="1" applyFont="1" applyFill="1" applyBorder="1" applyAlignment="1"/>
    <xf numFmtId="49" fontId="1" fillId="3" borderId="51" xfId="0" applyNumberFormat="1" applyFont="1" applyFill="1" applyBorder="1" applyAlignment="1">
      <alignment vertical="center" wrapText="1"/>
    </xf>
    <xf numFmtId="49" fontId="2" fillId="2" borderId="51" xfId="0" applyNumberFormat="1" applyFont="1" applyFill="1" applyBorder="1" applyAlignment="1">
      <alignment horizontal="left"/>
    </xf>
    <xf numFmtId="49" fontId="4" fillId="2" borderId="51" xfId="0" applyNumberFormat="1" applyFont="1" applyFill="1" applyBorder="1" applyAlignment="1">
      <alignment vertical="center" wrapText="1"/>
    </xf>
    <xf numFmtId="49" fontId="4" fillId="2" borderId="51" xfId="0" applyNumberFormat="1" applyFont="1" applyFill="1" applyBorder="1" applyAlignment="1">
      <alignment horizontal="left" vertical="center" wrapText="1"/>
    </xf>
    <xf numFmtId="49" fontId="4" fillId="2" borderId="51" xfId="0" applyNumberFormat="1" applyFont="1" applyFill="1" applyBorder="1" applyAlignment="1">
      <alignment horizontal="left"/>
    </xf>
    <xf numFmtId="49" fontId="4" fillId="2" borderId="51" xfId="0" applyNumberFormat="1" applyFont="1" applyFill="1" applyBorder="1" applyAlignment="1">
      <alignment horizontal="left" wrapText="1"/>
    </xf>
    <xf numFmtId="14" fontId="4" fillId="2" borderId="51" xfId="0" applyNumberFormat="1" applyFont="1" applyFill="1" applyBorder="1" applyAlignment="1">
      <alignment horizontal="left"/>
    </xf>
    <xf numFmtId="0" fontId="4" fillId="2" borderId="5" xfId="0" applyNumberFormat="1" applyFont="1" applyFill="1" applyBorder="1" applyAlignment="1">
      <alignment horizontal="left" wrapText="1"/>
    </xf>
    <xf numFmtId="3" fontId="4" fillId="2" borderId="5" xfId="0" applyNumberFormat="1" applyFont="1" applyFill="1" applyBorder="1" applyAlignment="1">
      <alignment horizontal="left" wrapText="1"/>
    </xf>
    <xf numFmtId="49" fontId="4" fillId="2" borderId="55" xfId="0" applyNumberFormat="1" applyFont="1" applyFill="1" applyBorder="1" applyAlignment="1">
      <alignment wrapText="1"/>
    </xf>
    <xf numFmtId="49" fontId="9" fillId="3" borderId="57" xfId="0" applyNumberFormat="1" applyFont="1" applyFill="1" applyBorder="1" applyAlignment="1">
      <alignment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vertical="center"/>
    </xf>
    <xf numFmtId="3" fontId="9" fillId="3" borderId="57" xfId="0" applyNumberFormat="1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horizontal="left" wrapText="1"/>
    </xf>
    <xf numFmtId="3" fontId="21" fillId="0" borderId="51" xfId="0" applyNumberFormat="1" applyFont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49" fontId="4" fillId="2" borderId="55" xfId="0" applyNumberFormat="1" applyFont="1" applyFill="1" applyBorder="1" applyAlignment="1">
      <alignment horizontal="left"/>
    </xf>
    <xf numFmtId="3" fontId="21" fillId="0" borderId="56" xfId="0" applyNumberFormat="1" applyFont="1" applyBorder="1" applyAlignment="1">
      <alignment horizontal="left"/>
    </xf>
    <xf numFmtId="49" fontId="4" fillId="2" borderId="55" xfId="0" applyNumberFormat="1" applyFont="1" applyFill="1" applyBorder="1" applyAlignment="1">
      <alignment horizontal="left" wrapText="1"/>
    </xf>
    <xf numFmtId="3" fontId="4" fillId="2" borderId="55" xfId="0" applyNumberFormat="1" applyFont="1" applyFill="1" applyBorder="1" applyAlignment="1">
      <alignment horizontal="left"/>
    </xf>
    <xf numFmtId="3" fontId="13" fillId="7" borderId="49" xfId="0" applyNumberFormat="1" applyFont="1" applyFill="1" applyBorder="1" applyAlignment="1">
      <alignment vertical="center"/>
    </xf>
    <xf numFmtId="3" fontId="13" fillId="7" borderId="50" xfId="0" applyNumberFormat="1" applyFont="1" applyFill="1" applyBorder="1" applyAlignment="1">
      <alignment vertical="center"/>
    </xf>
    <xf numFmtId="3" fontId="4" fillId="2" borderId="18" xfId="0" applyNumberFormat="1" applyFont="1" applyFill="1" applyBorder="1" applyAlignment="1">
      <alignment horizontal="left" wrapText="1"/>
    </xf>
    <xf numFmtId="49" fontId="1" fillId="3" borderId="55" xfId="0" applyNumberFormat="1" applyFont="1" applyFill="1" applyBorder="1" applyAlignment="1">
      <alignment horizontal="center" vertical="center" wrapText="1"/>
    </xf>
    <xf numFmtId="49" fontId="7" fillId="3" borderId="58" xfId="0" applyNumberFormat="1" applyFont="1" applyFill="1" applyBorder="1" applyAlignment="1">
      <alignment horizontal="left" vertical="center"/>
    </xf>
    <xf numFmtId="0" fontId="7" fillId="3" borderId="58" xfId="0" applyFont="1" applyFill="1" applyBorder="1" applyAlignment="1">
      <alignment horizontal="left" vertical="center"/>
    </xf>
    <xf numFmtId="3" fontId="7" fillId="3" borderId="59" xfId="0" applyNumberFormat="1" applyFont="1" applyFill="1" applyBorder="1" applyAlignment="1">
      <alignment horizontal="left" vertical="center"/>
    </xf>
    <xf numFmtId="0" fontId="4" fillId="2" borderId="51" xfId="0" applyNumberFormat="1" applyFont="1" applyFill="1" applyBorder="1" applyAlignment="1">
      <alignment horizontal="left" wrapText="1"/>
    </xf>
    <xf numFmtId="3" fontId="4" fillId="2" borderId="5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4"/>
  <sheetViews>
    <sheetView showGridLines="0" tabSelected="1" topLeftCell="A91" zoomScaleNormal="100" zoomScaleSheetLayoutView="100" workbookViewId="0">
      <selection activeCell="J69" sqref="J6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1"/>
      <c r="C8" s="131"/>
      <c r="D8" s="2"/>
      <c r="E8" s="3"/>
      <c r="F8" s="3"/>
      <c r="G8" s="3"/>
    </row>
    <row r="9" spans="1:7" ht="12" customHeight="1" x14ac:dyDescent="0.25">
      <c r="A9" s="61"/>
      <c r="B9" s="134" t="s">
        <v>0</v>
      </c>
      <c r="C9" s="135" t="s">
        <v>146</v>
      </c>
      <c r="D9" s="129"/>
      <c r="E9" s="123" t="s">
        <v>1</v>
      </c>
      <c r="F9" s="124"/>
      <c r="G9" s="5">
        <v>4500</v>
      </c>
    </row>
    <row r="10" spans="1:7" ht="38.25" customHeight="1" x14ac:dyDescent="0.25">
      <c r="A10" s="61"/>
      <c r="B10" s="136" t="s">
        <v>2</v>
      </c>
      <c r="C10" s="137" t="s">
        <v>3</v>
      </c>
      <c r="D10" s="130"/>
      <c r="E10" s="121" t="s">
        <v>4</v>
      </c>
      <c r="F10" s="122"/>
      <c r="G10" s="6" t="s">
        <v>5</v>
      </c>
    </row>
    <row r="11" spans="1:7" ht="18" customHeight="1" x14ac:dyDescent="0.25">
      <c r="A11" s="61"/>
      <c r="B11" s="136" t="s">
        <v>6</v>
      </c>
      <c r="C11" s="138" t="s">
        <v>7</v>
      </c>
      <c r="D11" s="130"/>
      <c r="E11" s="121" t="s">
        <v>8</v>
      </c>
      <c r="F11" s="122"/>
      <c r="G11" s="42">
        <v>1890</v>
      </c>
    </row>
    <row r="12" spans="1:7" ht="11.25" customHeight="1" x14ac:dyDescent="0.25">
      <c r="A12" s="61"/>
      <c r="B12" s="136" t="s">
        <v>9</v>
      </c>
      <c r="C12" s="139" t="s">
        <v>10</v>
      </c>
      <c r="D12" s="130"/>
      <c r="E12" s="115" t="s">
        <v>11</v>
      </c>
      <c r="F12" s="116"/>
      <c r="G12" s="8">
        <f>(G9*G11)</f>
        <v>8505000</v>
      </c>
    </row>
    <row r="13" spans="1:7" ht="11.25" customHeight="1" x14ac:dyDescent="0.25">
      <c r="A13" s="61"/>
      <c r="B13" s="136" t="s">
        <v>12</v>
      </c>
      <c r="C13" s="138" t="s">
        <v>13</v>
      </c>
      <c r="D13" s="130"/>
      <c r="E13" s="121" t="s">
        <v>14</v>
      </c>
      <c r="F13" s="122"/>
      <c r="G13" s="6" t="s">
        <v>15</v>
      </c>
    </row>
    <row r="14" spans="1:7" ht="13.5" customHeight="1" x14ac:dyDescent="0.25">
      <c r="A14" s="61"/>
      <c r="B14" s="136" t="s">
        <v>16</v>
      </c>
      <c r="C14" s="138" t="s">
        <v>17</v>
      </c>
      <c r="D14" s="130"/>
      <c r="E14" s="121" t="s">
        <v>18</v>
      </c>
      <c r="F14" s="122"/>
      <c r="G14" s="6" t="s">
        <v>19</v>
      </c>
    </row>
    <row r="15" spans="1:7" ht="25.5" customHeight="1" x14ac:dyDescent="0.25">
      <c r="A15" s="61"/>
      <c r="B15" s="136" t="s">
        <v>20</v>
      </c>
      <c r="C15" s="140">
        <v>44180</v>
      </c>
      <c r="D15" s="130"/>
      <c r="E15" s="125" t="s">
        <v>21</v>
      </c>
      <c r="F15" s="126"/>
      <c r="G15" s="7" t="s">
        <v>22</v>
      </c>
    </row>
    <row r="16" spans="1:7" ht="12" customHeight="1" x14ac:dyDescent="0.25">
      <c r="A16" s="2"/>
      <c r="B16" s="132"/>
      <c r="C16" s="133"/>
      <c r="D16" s="9"/>
      <c r="E16" s="10"/>
      <c r="F16" s="10"/>
      <c r="G16" s="11"/>
    </row>
    <row r="17" spans="1:10" ht="12" customHeight="1" x14ac:dyDescent="0.25">
      <c r="A17" s="12"/>
      <c r="B17" s="127" t="s">
        <v>23</v>
      </c>
      <c r="C17" s="128"/>
      <c r="D17" s="128"/>
      <c r="E17" s="128"/>
      <c r="F17" s="128"/>
      <c r="G17" s="128"/>
    </row>
    <row r="18" spans="1:10" ht="12" customHeight="1" x14ac:dyDescent="0.25">
      <c r="A18" s="2"/>
      <c r="B18" s="13"/>
      <c r="C18" s="14"/>
      <c r="D18" s="14"/>
      <c r="E18" s="14"/>
      <c r="F18" s="15"/>
      <c r="G18" s="15"/>
    </row>
    <row r="19" spans="1:10" ht="12" customHeight="1" x14ac:dyDescent="0.25">
      <c r="A19" s="4"/>
      <c r="B19" s="16" t="s">
        <v>24</v>
      </c>
      <c r="C19" s="17"/>
      <c r="D19" s="18"/>
      <c r="E19" s="18"/>
      <c r="F19" s="18"/>
      <c r="G19" s="18"/>
    </row>
    <row r="20" spans="1:10" ht="24" customHeight="1" x14ac:dyDescent="0.25">
      <c r="A20" s="12"/>
      <c r="B20" s="158" t="s">
        <v>25</v>
      </c>
      <c r="C20" s="158" t="s">
        <v>26</v>
      </c>
      <c r="D20" s="158" t="s">
        <v>27</v>
      </c>
      <c r="E20" s="158" t="s">
        <v>28</v>
      </c>
      <c r="F20" s="158" t="s">
        <v>29</v>
      </c>
      <c r="G20" s="158" t="s">
        <v>30</v>
      </c>
    </row>
    <row r="21" spans="1:10" ht="12.75" customHeight="1" x14ac:dyDescent="0.25">
      <c r="A21" s="61"/>
      <c r="B21" s="139" t="s">
        <v>145</v>
      </c>
      <c r="C21" s="139" t="s">
        <v>33</v>
      </c>
      <c r="D21" s="162">
        <v>176</v>
      </c>
      <c r="E21" s="139" t="s">
        <v>31</v>
      </c>
      <c r="F21" s="163">
        <v>4500</v>
      </c>
      <c r="G21" s="163">
        <f>(D21*F21)</f>
        <v>792000</v>
      </c>
    </row>
    <row r="22" spans="1:10" ht="26.25" customHeight="1" x14ac:dyDescent="0.25">
      <c r="A22" s="61"/>
      <c r="B22" s="139" t="s">
        <v>32</v>
      </c>
      <c r="C22" s="139" t="s">
        <v>33</v>
      </c>
      <c r="D22" s="162">
        <v>18</v>
      </c>
      <c r="E22" s="139" t="s">
        <v>34</v>
      </c>
      <c r="F22" s="163">
        <v>11930.999999999998</v>
      </c>
      <c r="G22" s="163">
        <f t="shared" ref="G22:G27" si="0">(D22*F22)</f>
        <v>214757.99999999997</v>
      </c>
    </row>
    <row r="23" spans="1:10" ht="12.75" customHeight="1" x14ac:dyDescent="0.25">
      <c r="A23" s="61"/>
      <c r="B23" s="139" t="s">
        <v>35</v>
      </c>
      <c r="C23" s="139" t="s">
        <v>33</v>
      </c>
      <c r="D23" s="162">
        <v>6</v>
      </c>
      <c r="E23" s="139" t="s">
        <v>36</v>
      </c>
      <c r="F23" s="163">
        <v>11930.999999999998</v>
      </c>
      <c r="G23" s="163">
        <f t="shared" si="0"/>
        <v>71585.999999999985</v>
      </c>
    </row>
    <row r="24" spans="1:10" ht="12.75" customHeight="1" x14ac:dyDescent="0.25">
      <c r="A24" s="61"/>
      <c r="B24" s="139" t="s">
        <v>37</v>
      </c>
      <c r="C24" s="139" t="s">
        <v>33</v>
      </c>
      <c r="D24" s="162">
        <v>8</v>
      </c>
      <c r="E24" s="139" t="s">
        <v>38</v>
      </c>
      <c r="F24" s="163">
        <v>11930.999999999998</v>
      </c>
      <c r="G24" s="163">
        <f t="shared" si="0"/>
        <v>95447.999999999985</v>
      </c>
      <c r="H24" s="102"/>
      <c r="I24" s="102"/>
      <c r="J24" s="102"/>
    </row>
    <row r="25" spans="1:10" ht="12.75" customHeight="1" x14ac:dyDescent="0.25">
      <c r="A25" s="61"/>
      <c r="B25" s="139" t="s">
        <v>39</v>
      </c>
      <c r="C25" s="139" t="s">
        <v>33</v>
      </c>
      <c r="D25" s="162">
        <v>318</v>
      </c>
      <c r="E25" s="139" t="s">
        <v>41</v>
      </c>
      <c r="F25" s="163">
        <v>4500</v>
      </c>
      <c r="G25" s="163">
        <f t="shared" si="0"/>
        <v>1431000</v>
      </c>
      <c r="H25" s="102"/>
      <c r="I25" s="102"/>
      <c r="J25" s="157"/>
    </row>
    <row r="26" spans="1:10" ht="26.25" customHeight="1" x14ac:dyDescent="0.25">
      <c r="A26" s="61"/>
      <c r="B26" s="139" t="s">
        <v>42</v>
      </c>
      <c r="C26" s="139" t="s">
        <v>33</v>
      </c>
      <c r="D26" s="162">
        <v>50</v>
      </c>
      <c r="E26" s="139" t="s">
        <v>41</v>
      </c>
      <c r="F26" s="163">
        <v>4500</v>
      </c>
      <c r="G26" s="163">
        <f t="shared" si="0"/>
        <v>225000</v>
      </c>
      <c r="H26" s="102"/>
      <c r="I26" s="102"/>
      <c r="J26" s="157"/>
    </row>
    <row r="27" spans="1:10" ht="31.5" customHeight="1" x14ac:dyDescent="0.25">
      <c r="A27" s="61"/>
      <c r="B27" s="139" t="s">
        <v>43</v>
      </c>
      <c r="C27" s="139" t="s">
        <v>33</v>
      </c>
      <c r="D27" s="162">
        <v>99</v>
      </c>
      <c r="E27" s="139" t="s">
        <v>41</v>
      </c>
      <c r="F27" s="163">
        <v>4500</v>
      </c>
      <c r="G27" s="163">
        <f t="shared" si="0"/>
        <v>445500</v>
      </c>
      <c r="H27" s="102"/>
      <c r="I27" s="102"/>
      <c r="J27" s="157"/>
    </row>
    <row r="28" spans="1:10" ht="12.75" customHeight="1" x14ac:dyDescent="0.25">
      <c r="A28" s="12"/>
      <c r="B28" s="159" t="s">
        <v>45</v>
      </c>
      <c r="C28" s="160"/>
      <c r="D28" s="160"/>
      <c r="E28" s="160"/>
      <c r="F28" s="160"/>
      <c r="G28" s="161">
        <f>SUM(G21:G27)</f>
        <v>3275292</v>
      </c>
      <c r="H28" s="102"/>
      <c r="I28" s="102"/>
      <c r="J28" s="102"/>
    </row>
    <row r="29" spans="1:10" ht="12" customHeight="1" x14ac:dyDescent="0.25">
      <c r="A29" s="2"/>
      <c r="B29" s="13"/>
      <c r="C29" s="15"/>
      <c r="D29" s="15"/>
      <c r="E29" s="15"/>
      <c r="F29" s="20"/>
      <c r="G29" s="20"/>
    </row>
    <row r="30" spans="1:10" ht="12" customHeight="1" x14ac:dyDescent="0.25">
      <c r="A30" s="4"/>
      <c r="B30" s="21" t="s">
        <v>46</v>
      </c>
      <c r="C30" s="22"/>
      <c r="D30" s="23"/>
      <c r="E30" s="23"/>
      <c r="F30" s="24"/>
      <c r="G30" s="24"/>
    </row>
    <row r="31" spans="1:10" ht="24" customHeight="1" x14ac:dyDescent="0.25">
      <c r="A31" s="4"/>
      <c r="B31" s="25" t="s">
        <v>25</v>
      </c>
      <c r="C31" s="26" t="s">
        <v>26</v>
      </c>
      <c r="D31" s="26" t="s">
        <v>27</v>
      </c>
      <c r="E31" s="25" t="s">
        <v>28</v>
      </c>
      <c r="F31" s="19" t="s">
        <v>29</v>
      </c>
      <c r="G31" s="25" t="s">
        <v>30</v>
      </c>
    </row>
    <row r="32" spans="1:10" ht="12" customHeight="1" x14ac:dyDescent="0.25">
      <c r="A32" s="4"/>
      <c r="B32" s="27"/>
      <c r="C32" s="28"/>
      <c r="D32" s="28"/>
      <c r="E32" s="28"/>
      <c r="F32" s="27"/>
      <c r="G32" s="27"/>
    </row>
    <row r="33" spans="1:11" ht="12" customHeight="1" x14ac:dyDescent="0.25">
      <c r="A33" s="4"/>
      <c r="B33" s="29" t="s">
        <v>47</v>
      </c>
      <c r="C33" s="30"/>
      <c r="D33" s="30"/>
      <c r="E33" s="30"/>
      <c r="F33" s="31"/>
      <c r="G33" s="31"/>
    </row>
    <row r="34" spans="1:11" ht="12" customHeight="1" x14ac:dyDescent="0.25">
      <c r="A34" s="2"/>
      <c r="B34" s="32"/>
      <c r="C34" s="33"/>
      <c r="D34" s="33"/>
      <c r="E34" s="33"/>
      <c r="F34" s="34"/>
      <c r="G34" s="34"/>
    </row>
    <row r="35" spans="1:11" ht="12" customHeight="1" x14ac:dyDescent="0.25">
      <c r="A35" s="4"/>
      <c r="B35" s="21" t="s">
        <v>48</v>
      </c>
      <c r="C35" s="22"/>
      <c r="D35" s="23"/>
      <c r="E35" s="23"/>
      <c r="F35" s="24"/>
      <c r="G35" s="24"/>
    </row>
    <row r="36" spans="1:11" ht="24" customHeight="1" x14ac:dyDescent="0.25">
      <c r="A36" s="4"/>
      <c r="B36" s="35" t="s">
        <v>25</v>
      </c>
      <c r="C36" s="35" t="s">
        <v>26</v>
      </c>
      <c r="D36" s="35" t="s">
        <v>27</v>
      </c>
      <c r="E36" s="35" t="s">
        <v>28</v>
      </c>
      <c r="F36" s="19" t="s">
        <v>29</v>
      </c>
      <c r="G36" s="35" t="s">
        <v>30</v>
      </c>
    </row>
    <row r="37" spans="1:11" ht="31.5" customHeight="1" x14ac:dyDescent="0.25">
      <c r="A37" s="12"/>
      <c r="B37" s="105" t="s">
        <v>49</v>
      </c>
      <c r="C37" s="105" t="s">
        <v>143</v>
      </c>
      <c r="D37" s="141">
        <v>1.875</v>
      </c>
      <c r="E37" s="105" t="s">
        <v>50</v>
      </c>
      <c r="F37" s="148">
        <v>119310</v>
      </c>
      <c r="G37" s="142">
        <f t="shared" ref="G37" si="1">(D37*F37)</f>
        <v>223706.25</v>
      </c>
    </row>
    <row r="38" spans="1:11" ht="12.75" customHeight="1" x14ac:dyDescent="0.25">
      <c r="A38" s="4"/>
      <c r="B38" s="37" t="s">
        <v>54</v>
      </c>
      <c r="C38" s="38"/>
      <c r="D38" s="38"/>
      <c r="E38" s="38"/>
      <c r="F38" s="39"/>
      <c r="G38" s="40">
        <f>SUM(G37:G37)</f>
        <v>223706.25</v>
      </c>
    </row>
    <row r="39" spans="1:11" ht="12" customHeight="1" x14ac:dyDescent="0.25">
      <c r="A39" s="2"/>
      <c r="B39" s="32"/>
      <c r="C39" s="33"/>
      <c r="D39" s="33"/>
      <c r="E39" s="33"/>
      <c r="F39" s="34"/>
      <c r="G39" s="34"/>
    </row>
    <row r="40" spans="1:11" ht="12" customHeight="1" x14ac:dyDescent="0.25">
      <c r="A40" s="4"/>
      <c r="B40" s="21" t="s">
        <v>55</v>
      </c>
      <c r="C40" s="22"/>
      <c r="D40" s="23"/>
      <c r="E40" s="23"/>
      <c r="F40" s="24"/>
      <c r="G40" s="24"/>
    </row>
    <row r="41" spans="1:11" ht="24" customHeight="1" x14ac:dyDescent="0.25">
      <c r="A41" s="4"/>
      <c r="B41" s="36" t="s">
        <v>56</v>
      </c>
      <c r="C41" s="36" t="s">
        <v>57</v>
      </c>
      <c r="D41" s="36" t="s">
        <v>58</v>
      </c>
      <c r="E41" s="36" t="s">
        <v>28</v>
      </c>
      <c r="F41" s="19" t="s">
        <v>29</v>
      </c>
      <c r="G41" s="36" t="s">
        <v>30</v>
      </c>
      <c r="K41" s="102"/>
    </row>
    <row r="42" spans="1:11" ht="12.75" customHeight="1" x14ac:dyDescent="0.25">
      <c r="A42" s="12"/>
      <c r="B42" s="106" t="s">
        <v>59</v>
      </c>
      <c r="C42" s="109"/>
      <c r="D42" s="109"/>
      <c r="E42" s="109"/>
      <c r="F42" s="109"/>
      <c r="G42" s="107"/>
      <c r="K42" s="102"/>
    </row>
    <row r="43" spans="1:11" ht="12.75" customHeight="1" x14ac:dyDescent="0.25">
      <c r="A43" s="12"/>
      <c r="B43" s="108" t="s">
        <v>60</v>
      </c>
      <c r="C43" s="109" t="s">
        <v>40</v>
      </c>
      <c r="D43" s="109">
        <v>80</v>
      </c>
      <c r="E43" s="109" t="s">
        <v>61</v>
      </c>
      <c r="F43" s="111">
        <v>695.97499999999991</v>
      </c>
      <c r="G43" s="112">
        <f>D43*F43</f>
        <v>55677.999999999993</v>
      </c>
      <c r="K43" s="102"/>
    </row>
    <row r="44" spans="1:11" ht="12.75" customHeight="1" x14ac:dyDescent="0.25">
      <c r="A44" s="12"/>
      <c r="B44" s="108" t="s">
        <v>62</v>
      </c>
      <c r="C44" s="109" t="s">
        <v>44</v>
      </c>
      <c r="D44" s="109">
        <v>150</v>
      </c>
      <c r="E44" s="109" t="s">
        <v>63</v>
      </c>
      <c r="F44" s="111">
        <v>308.21749999999997</v>
      </c>
      <c r="G44" s="112">
        <f t="shared" ref="G44:G71" si="2">D44*F44</f>
        <v>46232.624999999993</v>
      </c>
      <c r="K44" s="102"/>
    </row>
    <row r="45" spans="1:11" ht="12.75" customHeight="1" x14ac:dyDescent="0.25">
      <c r="A45" s="12"/>
      <c r="B45" s="108" t="s">
        <v>64</v>
      </c>
      <c r="C45" s="109" t="s">
        <v>40</v>
      </c>
      <c r="D45" s="109">
        <v>300</v>
      </c>
      <c r="E45" s="109" t="s">
        <v>65</v>
      </c>
      <c r="F45" s="111">
        <v>676.08999999999992</v>
      </c>
      <c r="G45" s="112">
        <f t="shared" si="2"/>
        <v>202826.99999999997</v>
      </c>
      <c r="K45" s="102"/>
    </row>
    <row r="46" spans="1:11" ht="12.75" customHeight="1" x14ac:dyDescent="0.25">
      <c r="A46" s="12"/>
      <c r="B46" s="108" t="s">
        <v>66</v>
      </c>
      <c r="C46" s="109" t="s">
        <v>40</v>
      </c>
      <c r="D46" s="109">
        <v>100</v>
      </c>
      <c r="E46" s="109" t="s">
        <v>67</v>
      </c>
      <c r="F46" s="111">
        <v>347.98749999999995</v>
      </c>
      <c r="G46" s="112">
        <f t="shared" si="2"/>
        <v>34798.749999999993</v>
      </c>
      <c r="K46" s="102"/>
    </row>
    <row r="47" spans="1:11" ht="12.75" customHeight="1" x14ac:dyDescent="0.25">
      <c r="A47" s="12"/>
      <c r="B47" s="108" t="s">
        <v>68</v>
      </c>
      <c r="C47" s="109" t="s">
        <v>44</v>
      </c>
      <c r="D47" s="109">
        <v>150</v>
      </c>
      <c r="E47" s="109" t="s">
        <v>67</v>
      </c>
      <c r="F47" s="111">
        <v>318.15999999999997</v>
      </c>
      <c r="G47" s="112">
        <f t="shared" si="2"/>
        <v>47723.999999999993</v>
      </c>
      <c r="K47" s="102"/>
    </row>
    <row r="48" spans="1:11" ht="12.75" customHeight="1" x14ac:dyDescent="0.25">
      <c r="A48" s="12"/>
      <c r="B48" s="106" t="s">
        <v>69</v>
      </c>
      <c r="C48" s="109"/>
      <c r="D48" s="109"/>
      <c r="E48" s="109"/>
      <c r="F48" s="111"/>
      <c r="G48" s="112">
        <f t="shared" si="2"/>
        <v>0</v>
      </c>
      <c r="K48" s="102"/>
    </row>
    <row r="49" spans="1:11" ht="12.75" customHeight="1" x14ac:dyDescent="0.25">
      <c r="A49" s="12"/>
      <c r="B49" s="108" t="s">
        <v>70</v>
      </c>
      <c r="C49" s="109" t="s">
        <v>44</v>
      </c>
      <c r="D49" s="109">
        <v>4</v>
      </c>
      <c r="E49" s="109" t="s">
        <v>67</v>
      </c>
      <c r="F49" s="111">
        <v>4275.2749999999996</v>
      </c>
      <c r="G49" s="112">
        <f t="shared" si="2"/>
        <v>17101.099999999999</v>
      </c>
      <c r="K49" s="102"/>
    </row>
    <row r="50" spans="1:11" ht="12.75" customHeight="1" x14ac:dyDescent="0.25">
      <c r="A50" s="12"/>
      <c r="B50" s="108" t="s">
        <v>71</v>
      </c>
      <c r="C50" s="109" t="s">
        <v>72</v>
      </c>
      <c r="D50" s="109">
        <v>4</v>
      </c>
      <c r="E50" s="109" t="s">
        <v>73</v>
      </c>
      <c r="F50" s="111">
        <v>9793.3624999999993</v>
      </c>
      <c r="G50" s="112">
        <f t="shared" si="2"/>
        <v>39173.449999999997</v>
      </c>
      <c r="K50" s="102"/>
    </row>
    <row r="51" spans="1:11" ht="12.75" customHeight="1" x14ac:dyDescent="0.25">
      <c r="A51" s="12"/>
      <c r="B51" s="108" t="s">
        <v>74</v>
      </c>
      <c r="C51" s="109" t="s">
        <v>72</v>
      </c>
      <c r="D51" s="109">
        <v>3</v>
      </c>
      <c r="E51" s="109" t="s">
        <v>75</v>
      </c>
      <c r="F51" s="111">
        <v>8451.125</v>
      </c>
      <c r="G51" s="112">
        <f t="shared" si="2"/>
        <v>25353.375</v>
      </c>
      <c r="K51" s="102"/>
    </row>
    <row r="52" spans="1:11" ht="12.75" customHeight="1" x14ac:dyDescent="0.25">
      <c r="A52" s="12"/>
      <c r="B52" s="108" t="s">
        <v>76</v>
      </c>
      <c r="C52" s="109" t="s">
        <v>44</v>
      </c>
      <c r="D52" s="109">
        <v>3</v>
      </c>
      <c r="E52" s="109" t="s">
        <v>77</v>
      </c>
      <c r="F52" s="111">
        <v>4474.125</v>
      </c>
      <c r="G52" s="112">
        <f t="shared" si="2"/>
        <v>13422.375</v>
      </c>
      <c r="K52" s="102"/>
    </row>
    <row r="53" spans="1:11" ht="12.75" customHeight="1" x14ac:dyDescent="0.25">
      <c r="A53" s="12"/>
      <c r="B53" s="108" t="s">
        <v>78</v>
      </c>
      <c r="C53" s="109" t="s">
        <v>72</v>
      </c>
      <c r="D53" s="109">
        <v>4</v>
      </c>
      <c r="E53" s="109" t="s">
        <v>79</v>
      </c>
      <c r="F53" s="111">
        <v>1938.7874999999997</v>
      </c>
      <c r="G53" s="112">
        <f t="shared" si="2"/>
        <v>7755.1499999999987</v>
      </c>
      <c r="K53" s="102"/>
    </row>
    <row r="54" spans="1:11" ht="12.75" customHeight="1" x14ac:dyDescent="0.25">
      <c r="A54" s="12"/>
      <c r="B54" s="106" t="s">
        <v>80</v>
      </c>
      <c r="C54" s="109"/>
      <c r="D54" s="109"/>
      <c r="E54" s="109"/>
      <c r="F54" s="111"/>
      <c r="G54" s="112"/>
      <c r="K54" s="102"/>
    </row>
    <row r="55" spans="1:11" ht="12.75" customHeight="1" x14ac:dyDescent="0.25">
      <c r="A55" s="12"/>
      <c r="B55" s="108" t="s">
        <v>81</v>
      </c>
      <c r="C55" s="109" t="s">
        <v>44</v>
      </c>
      <c r="D55" s="109">
        <v>10</v>
      </c>
      <c r="E55" s="109" t="s">
        <v>82</v>
      </c>
      <c r="F55" s="111">
        <v>5965.4999999999991</v>
      </c>
      <c r="G55" s="112">
        <f t="shared" si="2"/>
        <v>59654.999999999993</v>
      </c>
      <c r="K55" s="102"/>
    </row>
    <row r="56" spans="1:11" ht="12.75" customHeight="1" x14ac:dyDescent="0.25">
      <c r="A56" s="12"/>
      <c r="B56" s="108" t="s">
        <v>83</v>
      </c>
      <c r="C56" s="109" t="s">
        <v>72</v>
      </c>
      <c r="D56" s="109">
        <v>1</v>
      </c>
      <c r="E56" s="109" t="s">
        <v>63</v>
      </c>
      <c r="F56" s="111">
        <v>144166.25</v>
      </c>
      <c r="G56" s="112">
        <f t="shared" si="2"/>
        <v>144166.25</v>
      </c>
      <c r="K56" s="102"/>
    </row>
    <row r="57" spans="1:11" ht="12.75" customHeight="1" x14ac:dyDescent="0.25">
      <c r="A57" s="12"/>
      <c r="B57" s="108" t="s">
        <v>84</v>
      </c>
      <c r="C57" s="109" t="s">
        <v>72</v>
      </c>
      <c r="D57" s="109">
        <v>0.2</v>
      </c>
      <c r="E57" s="109" t="s">
        <v>85</v>
      </c>
      <c r="F57" s="111">
        <v>64626.25</v>
      </c>
      <c r="G57" s="112">
        <f t="shared" si="2"/>
        <v>12925.25</v>
      </c>
      <c r="K57" s="102"/>
    </row>
    <row r="58" spans="1:11" ht="12.75" customHeight="1" x14ac:dyDescent="0.25">
      <c r="A58" s="12"/>
      <c r="B58" s="108" t="s">
        <v>86</v>
      </c>
      <c r="C58" s="109" t="s">
        <v>72</v>
      </c>
      <c r="D58" s="109">
        <v>1</v>
      </c>
      <c r="E58" s="109" t="s">
        <v>87</v>
      </c>
      <c r="F58" s="111">
        <v>59654.999999999993</v>
      </c>
      <c r="G58" s="112">
        <f t="shared" si="2"/>
        <v>59654.999999999993</v>
      </c>
      <c r="K58" s="102"/>
    </row>
    <row r="59" spans="1:11" ht="12.75" customHeight="1" x14ac:dyDescent="0.25">
      <c r="A59" s="12"/>
      <c r="B59" s="108" t="s">
        <v>88</v>
      </c>
      <c r="C59" s="109" t="s">
        <v>40</v>
      </c>
      <c r="D59" s="109">
        <v>1</v>
      </c>
      <c r="E59" s="109" t="s">
        <v>89</v>
      </c>
      <c r="F59" s="111">
        <v>131241</v>
      </c>
      <c r="G59" s="112">
        <f t="shared" si="2"/>
        <v>131241</v>
      </c>
      <c r="K59" s="102"/>
    </row>
    <row r="60" spans="1:11" ht="12.75" customHeight="1" x14ac:dyDescent="0.25">
      <c r="A60" s="12"/>
      <c r="B60" s="106" t="s">
        <v>90</v>
      </c>
      <c r="C60" s="109"/>
      <c r="D60" s="109"/>
      <c r="E60" s="109"/>
      <c r="F60" s="111"/>
      <c r="G60" s="112"/>
      <c r="K60" s="102"/>
    </row>
    <row r="61" spans="1:11" ht="12.75" customHeight="1" x14ac:dyDescent="0.25">
      <c r="A61" s="12"/>
      <c r="B61" s="108" t="s">
        <v>91</v>
      </c>
      <c r="C61" s="109" t="s">
        <v>72</v>
      </c>
      <c r="D61" s="109">
        <v>2</v>
      </c>
      <c r="E61" s="109" t="s">
        <v>31</v>
      </c>
      <c r="F61" s="111">
        <v>7456.8749999999991</v>
      </c>
      <c r="G61" s="112">
        <f t="shared" si="2"/>
        <v>14913.749999999998</v>
      </c>
      <c r="K61" s="102"/>
    </row>
    <row r="62" spans="1:11" ht="12.75" customHeight="1" x14ac:dyDescent="0.25">
      <c r="A62" s="12"/>
      <c r="B62" s="108" t="s">
        <v>92</v>
      </c>
      <c r="C62" s="109" t="s">
        <v>72</v>
      </c>
      <c r="D62" s="109">
        <v>1</v>
      </c>
      <c r="E62" s="109" t="s">
        <v>67</v>
      </c>
      <c r="F62" s="111">
        <v>28236.699999999997</v>
      </c>
      <c r="G62" s="112">
        <f t="shared" si="2"/>
        <v>28236.699999999997</v>
      </c>
      <c r="K62" s="102"/>
    </row>
    <row r="63" spans="1:11" ht="12.75" customHeight="1" x14ac:dyDescent="0.25">
      <c r="A63" s="12"/>
      <c r="B63" s="108" t="s">
        <v>93</v>
      </c>
      <c r="C63" s="109" t="s">
        <v>44</v>
      </c>
      <c r="D63" s="109">
        <v>2</v>
      </c>
      <c r="E63" s="109" t="s">
        <v>94</v>
      </c>
      <c r="F63" s="111">
        <v>44741.249999999993</v>
      </c>
      <c r="G63" s="112">
        <f t="shared" si="2"/>
        <v>89482.499999999985</v>
      </c>
      <c r="K63" s="102"/>
    </row>
    <row r="64" spans="1:11" ht="12.75" customHeight="1" x14ac:dyDescent="0.25">
      <c r="A64" s="12"/>
      <c r="B64" s="103" t="s">
        <v>95</v>
      </c>
      <c r="C64" s="110" t="s">
        <v>72</v>
      </c>
      <c r="D64" s="110">
        <v>0.5</v>
      </c>
      <c r="E64" s="110" t="s">
        <v>96</v>
      </c>
      <c r="F64" s="113">
        <v>34798.75</v>
      </c>
      <c r="G64" s="112">
        <f t="shared" si="2"/>
        <v>17399.375</v>
      </c>
      <c r="K64" s="102"/>
    </row>
    <row r="65" spans="1:11" ht="12.75" customHeight="1" x14ac:dyDescent="0.25">
      <c r="A65" s="12"/>
      <c r="B65" s="41" t="s">
        <v>97</v>
      </c>
      <c r="C65" s="110"/>
      <c r="D65" s="110"/>
      <c r="E65" s="110"/>
      <c r="F65" s="113"/>
      <c r="G65" s="112"/>
      <c r="K65" s="102"/>
    </row>
    <row r="66" spans="1:11" ht="12.75" customHeight="1" x14ac:dyDescent="0.25">
      <c r="A66" s="12"/>
      <c r="B66" s="103" t="s">
        <v>98</v>
      </c>
      <c r="C66" s="110" t="s">
        <v>99</v>
      </c>
      <c r="D66" s="110">
        <v>4</v>
      </c>
      <c r="E66" s="110" t="s">
        <v>100</v>
      </c>
      <c r="F66" s="113">
        <v>5468.3749999999991</v>
      </c>
      <c r="G66" s="112">
        <f t="shared" si="2"/>
        <v>21873.499999999996</v>
      </c>
      <c r="K66" s="102"/>
    </row>
    <row r="67" spans="1:11" ht="12.75" customHeight="1" x14ac:dyDescent="0.25">
      <c r="A67" s="12"/>
      <c r="B67" s="103" t="s">
        <v>101</v>
      </c>
      <c r="C67" s="110" t="s">
        <v>72</v>
      </c>
      <c r="D67" s="110">
        <v>3</v>
      </c>
      <c r="E67" s="110" t="s">
        <v>102</v>
      </c>
      <c r="F67" s="113">
        <v>15311.449999999997</v>
      </c>
      <c r="G67" s="112">
        <f t="shared" si="2"/>
        <v>45934.349999999991</v>
      </c>
      <c r="K67" s="102"/>
    </row>
    <row r="68" spans="1:11" ht="12.75" customHeight="1" x14ac:dyDescent="0.25">
      <c r="A68" s="12"/>
      <c r="B68" s="103" t="s">
        <v>103</v>
      </c>
      <c r="C68" s="110"/>
      <c r="D68" s="110"/>
      <c r="E68" s="110"/>
      <c r="F68" s="113"/>
      <c r="G68" s="112"/>
      <c r="K68" s="102"/>
    </row>
    <row r="69" spans="1:11" ht="12.75" customHeight="1" x14ac:dyDescent="0.25">
      <c r="A69" s="12"/>
      <c r="B69" s="103" t="s">
        <v>104</v>
      </c>
      <c r="C69" s="110" t="s">
        <v>72</v>
      </c>
      <c r="D69" s="110">
        <v>1</v>
      </c>
      <c r="E69" s="110" t="s">
        <v>96</v>
      </c>
      <c r="F69" s="113">
        <v>51700.999999999993</v>
      </c>
      <c r="G69" s="112">
        <f t="shared" si="2"/>
        <v>51700.999999999993</v>
      </c>
      <c r="K69" s="102"/>
    </row>
    <row r="70" spans="1:11" ht="12.75" customHeight="1" x14ac:dyDescent="0.25">
      <c r="A70" s="12"/>
      <c r="B70" s="41" t="s">
        <v>105</v>
      </c>
      <c r="C70" s="110"/>
      <c r="D70" s="110"/>
      <c r="E70" s="110"/>
      <c r="F70" s="113"/>
      <c r="G70" s="112"/>
      <c r="K70" s="102"/>
    </row>
    <row r="71" spans="1:11" ht="12.75" customHeight="1" x14ac:dyDescent="0.25">
      <c r="A71" s="12"/>
      <c r="B71" s="103" t="s">
        <v>106</v>
      </c>
      <c r="C71" s="110" t="s">
        <v>44</v>
      </c>
      <c r="D71" s="110">
        <v>2</v>
      </c>
      <c r="E71" s="110" t="s">
        <v>89</v>
      </c>
      <c r="F71" s="113">
        <v>48221.124999999993</v>
      </c>
      <c r="G71" s="112">
        <f t="shared" si="2"/>
        <v>96442.249999999985</v>
      </c>
      <c r="K71" s="102"/>
    </row>
    <row r="72" spans="1:11" ht="13.5" customHeight="1" x14ac:dyDescent="0.25">
      <c r="A72" s="4"/>
      <c r="B72" s="43" t="s">
        <v>107</v>
      </c>
      <c r="C72" s="44"/>
      <c r="D72" s="44"/>
      <c r="E72" s="44"/>
      <c r="F72" s="45"/>
      <c r="G72" s="46">
        <f>SUM(G42:G71)</f>
        <v>1263691.75</v>
      </c>
    </row>
    <row r="73" spans="1:11" ht="12" customHeight="1" x14ac:dyDescent="0.25">
      <c r="A73" s="2"/>
      <c r="B73" s="32"/>
      <c r="C73" s="33"/>
      <c r="D73" s="33"/>
      <c r="E73" s="47"/>
      <c r="F73" s="34"/>
      <c r="G73" s="34"/>
    </row>
    <row r="74" spans="1:11" ht="12" customHeight="1" x14ac:dyDescent="0.25">
      <c r="A74" s="4"/>
      <c r="B74" s="21" t="s">
        <v>108</v>
      </c>
      <c r="C74" s="22"/>
      <c r="D74" s="23"/>
      <c r="E74" s="23"/>
      <c r="F74" s="24"/>
      <c r="G74" s="24"/>
    </row>
    <row r="75" spans="1:11" ht="24" customHeight="1" x14ac:dyDescent="0.25">
      <c r="A75" s="4"/>
      <c r="B75" s="35" t="s">
        <v>109</v>
      </c>
      <c r="C75" s="36" t="s">
        <v>57</v>
      </c>
      <c r="D75" s="36" t="s">
        <v>58</v>
      </c>
      <c r="E75" s="35" t="s">
        <v>28</v>
      </c>
      <c r="F75" s="36" t="s">
        <v>29</v>
      </c>
      <c r="G75" s="35" t="s">
        <v>30</v>
      </c>
    </row>
    <row r="76" spans="1:11" ht="12.75" customHeight="1" x14ac:dyDescent="0.25">
      <c r="A76" s="12"/>
      <c r="B76" s="114" t="s">
        <v>110</v>
      </c>
      <c r="C76" s="104" t="s">
        <v>147</v>
      </c>
      <c r="D76" s="149">
        <v>4</v>
      </c>
      <c r="E76" s="105" t="s">
        <v>111</v>
      </c>
      <c r="F76" s="150">
        <v>20879.249999999996</v>
      </c>
      <c r="G76" s="150">
        <f>D76*F76</f>
        <v>83516.999999999985</v>
      </c>
    </row>
    <row r="77" spans="1:11" ht="12.75" customHeight="1" x14ac:dyDescent="0.25">
      <c r="A77" s="12"/>
      <c r="B77" s="114" t="s">
        <v>148</v>
      </c>
      <c r="C77" s="104" t="s">
        <v>144</v>
      </c>
      <c r="D77" s="149">
        <v>1</v>
      </c>
      <c r="E77" s="105" t="s">
        <v>112</v>
      </c>
      <c r="F77" s="150">
        <v>30821.749999999996</v>
      </c>
      <c r="G77" s="150">
        <f t="shared" ref="G77:G82" si="3">D77*F77</f>
        <v>30821.749999999996</v>
      </c>
    </row>
    <row r="78" spans="1:11" ht="29.25" customHeight="1" x14ac:dyDescent="0.25">
      <c r="A78" s="12"/>
      <c r="B78" s="114" t="s">
        <v>149</v>
      </c>
      <c r="C78" s="104" t="s">
        <v>144</v>
      </c>
      <c r="D78" s="149">
        <v>1</v>
      </c>
      <c r="E78" s="105" t="s">
        <v>113</v>
      </c>
      <c r="F78" s="150">
        <v>30821.749999999996</v>
      </c>
      <c r="G78" s="150">
        <f t="shared" si="3"/>
        <v>30821.749999999996</v>
      </c>
    </row>
    <row r="79" spans="1:11" ht="12.75" customHeight="1" x14ac:dyDescent="0.25">
      <c r="A79" s="12"/>
      <c r="B79" s="114" t="s">
        <v>114</v>
      </c>
      <c r="C79" s="104" t="s">
        <v>144</v>
      </c>
      <c r="D79" s="149">
        <v>1</v>
      </c>
      <c r="E79" s="105" t="s">
        <v>115</v>
      </c>
      <c r="F79" s="150">
        <v>248562.49999999997</v>
      </c>
      <c r="G79" s="150">
        <f t="shared" si="3"/>
        <v>248562.49999999997</v>
      </c>
    </row>
    <row r="80" spans="1:11" ht="12.75" customHeight="1" x14ac:dyDescent="0.25">
      <c r="A80" s="12"/>
      <c r="B80" s="143" t="s">
        <v>150</v>
      </c>
      <c r="C80" s="151" t="s">
        <v>144</v>
      </c>
      <c r="D80" s="152">
        <v>2</v>
      </c>
      <c r="E80" s="153" t="s">
        <v>41</v>
      </c>
      <c r="F80" s="154">
        <v>59654.999999999993</v>
      </c>
      <c r="G80" s="150">
        <f t="shared" si="3"/>
        <v>119309.99999999999</v>
      </c>
    </row>
    <row r="81" spans="1:7" ht="12.75" customHeight="1" x14ac:dyDescent="0.25">
      <c r="A81" s="61"/>
      <c r="B81" s="117" t="s">
        <v>51</v>
      </c>
      <c r="C81" s="105" t="s">
        <v>144</v>
      </c>
      <c r="D81" s="141">
        <v>1</v>
      </c>
      <c r="E81" s="105" t="s">
        <v>52</v>
      </c>
      <c r="F81" s="142">
        <v>69597.5</v>
      </c>
      <c r="G81" s="150">
        <f t="shared" si="3"/>
        <v>69597.5</v>
      </c>
    </row>
    <row r="82" spans="1:7" ht="12.75" customHeight="1" x14ac:dyDescent="0.25">
      <c r="A82" s="61"/>
      <c r="B82" s="117" t="s">
        <v>53</v>
      </c>
      <c r="C82" s="105" t="s">
        <v>144</v>
      </c>
      <c r="D82" s="141">
        <v>60</v>
      </c>
      <c r="E82" s="105" t="s">
        <v>41</v>
      </c>
      <c r="F82" s="142">
        <v>6000</v>
      </c>
      <c r="G82" s="150">
        <f t="shared" si="3"/>
        <v>360000</v>
      </c>
    </row>
    <row r="83" spans="1:7" ht="13.5" customHeight="1" x14ac:dyDescent="0.25">
      <c r="A83" s="4"/>
      <c r="B83" s="144" t="s">
        <v>116</v>
      </c>
      <c r="C83" s="145"/>
      <c r="D83" s="145"/>
      <c r="E83" s="145"/>
      <c r="F83" s="146"/>
      <c r="G83" s="147">
        <f>SUM(G76:G82)</f>
        <v>942630.5</v>
      </c>
    </row>
    <row r="84" spans="1:7" ht="12" customHeight="1" x14ac:dyDescent="0.25">
      <c r="A84" s="2"/>
      <c r="B84" s="64"/>
      <c r="C84" s="64"/>
      <c r="D84" s="64"/>
      <c r="E84" s="64"/>
      <c r="F84" s="65"/>
      <c r="G84" s="65"/>
    </row>
    <row r="85" spans="1:7" ht="12" customHeight="1" x14ac:dyDescent="0.25">
      <c r="A85" s="61"/>
      <c r="B85" s="66" t="s">
        <v>117</v>
      </c>
      <c r="C85" s="67"/>
      <c r="D85" s="67"/>
      <c r="E85" s="67"/>
      <c r="F85" s="67"/>
      <c r="G85" s="68">
        <f>G28+G38+G72+G83</f>
        <v>5705320.5</v>
      </c>
    </row>
    <row r="86" spans="1:7" ht="12" customHeight="1" x14ac:dyDescent="0.25">
      <c r="A86" s="61"/>
      <c r="B86" s="69" t="s">
        <v>118</v>
      </c>
      <c r="C86" s="49"/>
      <c r="D86" s="49"/>
      <c r="E86" s="49"/>
      <c r="F86" s="49"/>
      <c r="G86" s="70">
        <f>G85*0.05</f>
        <v>285266.02500000002</v>
      </c>
    </row>
    <row r="87" spans="1:7" ht="12" customHeight="1" x14ac:dyDescent="0.25">
      <c r="A87" s="61"/>
      <c r="B87" s="71" t="s">
        <v>119</v>
      </c>
      <c r="C87" s="48"/>
      <c r="D87" s="48"/>
      <c r="E87" s="48"/>
      <c r="F87" s="48"/>
      <c r="G87" s="72">
        <f>G86+G85</f>
        <v>5990586.5250000004</v>
      </c>
    </row>
    <row r="88" spans="1:7" ht="12" customHeight="1" x14ac:dyDescent="0.25">
      <c r="A88" s="61"/>
      <c r="B88" s="69" t="s">
        <v>120</v>
      </c>
      <c r="C88" s="49"/>
      <c r="D88" s="49"/>
      <c r="E88" s="49"/>
      <c r="F88" s="49"/>
      <c r="G88" s="70">
        <f>G12</f>
        <v>8505000</v>
      </c>
    </row>
    <row r="89" spans="1:7" ht="12" customHeight="1" x14ac:dyDescent="0.25">
      <c r="A89" s="61"/>
      <c r="B89" s="73" t="s">
        <v>121</v>
      </c>
      <c r="C89" s="74"/>
      <c r="D89" s="74"/>
      <c r="E89" s="74"/>
      <c r="F89" s="74"/>
      <c r="G89" s="118">
        <f>G88-G87</f>
        <v>2514413.4749999996</v>
      </c>
    </row>
    <row r="90" spans="1:7" ht="12" customHeight="1" x14ac:dyDescent="0.25">
      <c r="A90" s="61"/>
      <c r="B90" s="62" t="s">
        <v>122</v>
      </c>
      <c r="C90" s="63"/>
      <c r="D90" s="63"/>
      <c r="E90" s="63"/>
      <c r="F90" s="63"/>
      <c r="G90" s="58"/>
    </row>
    <row r="91" spans="1:7" ht="12.75" customHeight="1" thickBot="1" x14ac:dyDescent="0.3">
      <c r="A91" s="61"/>
      <c r="B91" s="75"/>
      <c r="C91" s="63"/>
      <c r="D91" s="63"/>
      <c r="E91" s="63"/>
      <c r="F91" s="63"/>
      <c r="G91" s="58"/>
    </row>
    <row r="92" spans="1:7" ht="12" customHeight="1" x14ac:dyDescent="0.25">
      <c r="A92" s="61"/>
      <c r="B92" s="87" t="s">
        <v>123</v>
      </c>
      <c r="C92" s="88"/>
      <c r="D92" s="88"/>
      <c r="E92" s="88"/>
      <c r="F92" s="89"/>
      <c r="G92" s="58"/>
    </row>
    <row r="93" spans="1:7" ht="12" customHeight="1" x14ac:dyDescent="0.25">
      <c r="A93" s="61"/>
      <c r="B93" s="90" t="s">
        <v>124</v>
      </c>
      <c r="C93" s="60"/>
      <c r="D93" s="60"/>
      <c r="E93" s="60"/>
      <c r="F93" s="91"/>
      <c r="G93" s="58"/>
    </row>
    <row r="94" spans="1:7" ht="12" customHeight="1" x14ac:dyDescent="0.25">
      <c r="A94" s="61"/>
      <c r="B94" s="90" t="s">
        <v>125</v>
      </c>
      <c r="C94" s="60"/>
      <c r="D94" s="60"/>
      <c r="E94" s="60"/>
      <c r="F94" s="91"/>
      <c r="G94" s="58"/>
    </row>
    <row r="95" spans="1:7" ht="12" customHeight="1" x14ac:dyDescent="0.25">
      <c r="A95" s="61"/>
      <c r="B95" s="90" t="s">
        <v>126</v>
      </c>
      <c r="C95" s="60"/>
      <c r="D95" s="60"/>
      <c r="E95" s="60"/>
      <c r="F95" s="91"/>
      <c r="G95" s="58"/>
    </row>
    <row r="96" spans="1:7" ht="12" customHeight="1" x14ac:dyDescent="0.25">
      <c r="A96" s="61"/>
      <c r="B96" s="90" t="s">
        <v>127</v>
      </c>
      <c r="C96" s="60"/>
      <c r="D96" s="60"/>
      <c r="E96" s="60"/>
      <c r="F96" s="91"/>
      <c r="G96" s="58"/>
    </row>
    <row r="97" spans="1:7" ht="12" customHeight="1" x14ac:dyDescent="0.25">
      <c r="A97" s="61"/>
      <c r="B97" s="90" t="s">
        <v>128</v>
      </c>
      <c r="C97" s="60"/>
      <c r="D97" s="60"/>
      <c r="E97" s="60"/>
      <c r="F97" s="91"/>
      <c r="G97" s="58"/>
    </row>
    <row r="98" spans="1:7" ht="12.75" customHeight="1" thickBot="1" x14ac:dyDescent="0.3">
      <c r="A98" s="61"/>
      <c r="B98" s="92" t="s">
        <v>129</v>
      </c>
      <c r="C98" s="93"/>
      <c r="D98" s="93"/>
      <c r="E98" s="93"/>
      <c r="F98" s="94"/>
      <c r="G98" s="58"/>
    </row>
    <row r="99" spans="1:7" ht="12.75" customHeight="1" x14ac:dyDescent="0.25">
      <c r="A99" s="61"/>
      <c r="B99" s="85"/>
      <c r="C99" s="60"/>
      <c r="D99" s="60"/>
      <c r="E99" s="60"/>
      <c r="F99" s="60"/>
      <c r="G99" s="58"/>
    </row>
    <row r="100" spans="1:7" ht="15" customHeight="1" thickBot="1" x14ac:dyDescent="0.3">
      <c r="A100" s="61"/>
      <c r="B100" s="119" t="s">
        <v>130</v>
      </c>
      <c r="C100" s="120"/>
      <c r="D100" s="84"/>
      <c r="E100" s="51"/>
      <c r="F100" s="51"/>
      <c r="G100" s="58"/>
    </row>
    <row r="101" spans="1:7" ht="12" customHeight="1" x14ac:dyDescent="0.25">
      <c r="A101" s="61"/>
      <c r="B101" s="77" t="s">
        <v>109</v>
      </c>
      <c r="C101" s="52" t="s">
        <v>131</v>
      </c>
      <c r="D101" s="78" t="s">
        <v>132</v>
      </c>
      <c r="E101" s="51"/>
      <c r="F101" s="51"/>
      <c r="G101" s="58"/>
    </row>
    <row r="102" spans="1:7" ht="12" customHeight="1" x14ac:dyDescent="0.25">
      <c r="A102" s="61"/>
      <c r="B102" s="79" t="s">
        <v>133</v>
      </c>
      <c r="C102" s="53">
        <f>G28</f>
        <v>3275292</v>
      </c>
      <c r="D102" s="80">
        <f>(C102/$C$108)</f>
        <v>0.54673978688589253</v>
      </c>
      <c r="E102" s="51"/>
      <c r="F102" s="51"/>
      <c r="G102" s="58"/>
    </row>
    <row r="103" spans="1:7" ht="12" customHeight="1" x14ac:dyDescent="0.25">
      <c r="A103" s="61"/>
      <c r="B103" s="79" t="s">
        <v>134</v>
      </c>
      <c r="C103" s="54">
        <f>G33</f>
        <v>0</v>
      </c>
      <c r="D103" s="80">
        <f t="shared" ref="D103:D107" si="4">(C103/$C$108)</f>
        <v>0</v>
      </c>
      <c r="E103" s="51"/>
      <c r="F103" s="51"/>
      <c r="G103" s="58"/>
    </row>
    <row r="104" spans="1:7" ht="12" customHeight="1" x14ac:dyDescent="0.25">
      <c r="A104" s="61"/>
      <c r="B104" s="79" t="s">
        <v>135</v>
      </c>
      <c r="C104" s="53">
        <f>G38</f>
        <v>223706.25</v>
      </c>
      <c r="D104" s="80">
        <f t="shared" si="4"/>
        <v>3.7342962841188571E-2</v>
      </c>
      <c r="E104" s="51"/>
      <c r="F104" s="51"/>
      <c r="G104" s="58"/>
    </row>
    <row r="105" spans="1:7" ht="12" customHeight="1" x14ac:dyDescent="0.25">
      <c r="A105" s="61"/>
      <c r="B105" s="79" t="s">
        <v>56</v>
      </c>
      <c r="C105" s="53">
        <f>G72</f>
        <v>1263691.75</v>
      </c>
      <c r="D105" s="80">
        <f t="shared" si="4"/>
        <v>0.21094624787178079</v>
      </c>
      <c r="E105" s="51"/>
      <c r="F105" s="51"/>
      <c r="G105" s="58"/>
    </row>
    <row r="106" spans="1:7" ht="12" customHeight="1" x14ac:dyDescent="0.25">
      <c r="A106" s="61"/>
      <c r="B106" s="79" t="s">
        <v>136</v>
      </c>
      <c r="C106" s="55">
        <f>G83</f>
        <v>942630.5</v>
      </c>
      <c r="D106" s="80">
        <f t="shared" si="4"/>
        <v>0.15735195478209038</v>
      </c>
      <c r="E106" s="57"/>
      <c r="F106" s="57"/>
      <c r="G106" s="58"/>
    </row>
    <row r="107" spans="1:7" ht="12" customHeight="1" x14ac:dyDescent="0.25">
      <c r="A107" s="61"/>
      <c r="B107" s="79" t="s">
        <v>137</v>
      </c>
      <c r="C107" s="55">
        <f>G86</f>
        <v>285266.02500000002</v>
      </c>
      <c r="D107" s="80">
        <f t="shared" si="4"/>
        <v>4.7619047619047623E-2</v>
      </c>
      <c r="E107" s="57"/>
      <c r="F107" s="57"/>
      <c r="G107" s="58"/>
    </row>
    <row r="108" spans="1:7" ht="12.75" customHeight="1" thickBot="1" x14ac:dyDescent="0.3">
      <c r="A108" s="61"/>
      <c r="B108" s="81" t="s">
        <v>138</v>
      </c>
      <c r="C108" s="82">
        <f>SUM(C102:C107)</f>
        <v>5990586.5250000004</v>
      </c>
      <c r="D108" s="83">
        <f>SUM(D102:D107)</f>
        <v>0.99999999999999989</v>
      </c>
      <c r="E108" s="57"/>
      <c r="F108" s="57"/>
      <c r="G108" s="58"/>
    </row>
    <row r="109" spans="1:7" ht="12" customHeight="1" x14ac:dyDescent="0.25">
      <c r="A109" s="61"/>
      <c r="B109" s="75"/>
      <c r="C109" s="63"/>
      <c r="D109" s="63"/>
      <c r="E109" s="63"/>
      <c r="F109" s="63"/>
      <c r="G109" s="58"/>
    </row>
    <row r="110" spans="1:7" ht="12.75" customHeight="1" x14ac:dyDescent="0.25">
      <c r="A110" s="61"/>
      <c r="B110" s="76"/>
      <c r="C110" s="63"/>
      <c r="D110" s="63"/>
      <c r="E110" s="63"/>
      <c r="F110" s="63"/>
      <c r="G110" s="58"/>
    </row>
    <row r="111" spans="1:7" ht="12" customHeight="1" thickBot="1" x14ac:dyDescent="0.3">
      <c r="A111" s="50"/>
      <c r="B111" s="96"/>
      <c r="C111" s="97" t="s">
        <v>139</v>
      </c>
      <c r="D111" s="98"/>
      <c r="E111" s="99"/>
      <c r="F111" s="56"/>
      <c r="G111" s="58"/>
    </row>
    <row r="112" spans="1:7" ht="12" customHeight="1" x14ac:dyDescent="0.25">
      <c r="A112" s="61"/>
      <c r="B112" s="100" t="s">
        <v>140</v>
      </c>
      <c r="C112" s="155">
        <v>4000</v>
      </c>
      <c r="D112" s="155">
        <v>4500</v>
      </c>
      <c r="E112" s="156">
        <v>5000</v>
      </c>
      <c r="F112" s="95"/>
      <c r="G112" s="59"/>
    </row>
    <row r="113" spans="1:7" ht="12.75" customHeight="1" thickBot="1" x14ac:dyDescent="0.3">
      <c r="A113" s="61"/>
      <c r="B113" s="81" t="s">
        <v>141</v>
      </c>
      <c r="C113" s="82">
        <f>(G87/C112)</f>
        <v>1497.6466312500002</v>
      </c>
      <c r="D113" s="82">
        <f>(G87/D112)</f>
        <v>1331.24145</v>
      </c>
      <c r="E113" s="101">
        <f>(G87/E112)</f>
        <v>1198.117305</v>
      </c>
      <c r="F113" s="95"/>
      <c r="G113" s="59"/>
    </row>
    <row r="114" spans="1:7" ht="15.6" customHeight="1" x14ac:dyDescent="0.25">
      <c r="A114" s="61"/>
      <c r="B114" s="86" t="s">
        <v>142</v>
      </c>
      <c r="C114" s="60"/>
      <c r="D114" s="60"/>
      <c r="E114" s="60"/>
      <c r="F114" s="60"/>
      <c r="G114" s="60"/>
    </row>
  </sheetData>
  <mergeCells count="8">
    <mergeCell ref="B100:C10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2021-04-04T23:56:30Z</dcterms:modified>
  <cp:category/>
  <cp:contentStatus/>
</cp:coreProperties>
</file>