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tacama\Agencia de Àrea de Vallenar\"/>
    </mc:Choice>
  </mc:AlternateContent>
  <bookViews>
    <workbookView xWindow="0" yWindow="0" windowWidth="20490" windowHeight="7155"/>
  </bookViews>
  <sheets>
    <sheet name="Berenje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40" i="1"/>
  <c r="G56" i="1"/>
  <c r="C85" i="1" l="1"/>
  <c r="C84" i="1"/>
  <c r="C83" i="1"/>
  <c r="C82" i="1"/>
  <c r="C81" i="1"/>
  <c r="G62" i="1" l="1"/>
  <c r="G55" i="1"/>
  <c r="G54" i="1"/>
  <c r="G53" i="1"/>
  <c r="G52" i="1"/>
  <c r="G51" i="1"/>
  <c r="G50" i="1"/>
  <c r="G49" i="1"/>
  <c r="G48" i="1"/>
  <c r="G47" i="1"/>
  <c r="G46" i="1"/>
  <c r="G45" i="1"/>
  <c r="G33" i="1"/>
  <c r="G38" i="1"/>
  <c r="G25" i="1"/>
  <c r="G12" i="1"/>
  <c r="G61" i="1" l="1"/>
  <c r="G60" i="1"/>
  <c r="G44" i="1"/>
  <c r="G39" i="1"/>
  <c r="G37" i="1"/>
  <c r="G32" i="1"/>
  <c r="G27" i="1"/>
  <c r="G26" i="1"/>
  <c r="G24" i="1"/>
  <c r="G23" i="1"/>
  <c r="G22" i="1"/>
  <c r="G21" i="1"/>
  <c r="G67" i="1" l="1"/>
  <c r="G64" i="1" l="1"/>
  <c r="G65" i="1" s="1"/>
  <c r="G66" i="1" l="1"/>
  <c r="C86" i="1"/>
  <c r="G68" i="1"/>
  <c r="C87" i="1" l="1"/>
  <c r="D86" i="1"/>
  <c r="C92" i="1"/>
  <c r="E92" i="1"/>
  <c r="D92" i="1"/>
  <c r="D84" i="1" l="1"/>
  <c r="D82" i="1"/>
  <c r="D81" i="1"/>
  <c r="D85" i="1"/>
  <c r="D83" i="1"/>
  <c r="D87" i="1" l="1"/>
</calcChain>
</file>

<file path=xl/sharedStrings.xml><?xml version="1.0" encoding="utf-8"?>
<sst xmlns="http://schemas.openxmlformats.org/spreadsheetml/2006/main" count="168" uniqueCount="117">
  <si>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</si>
  <si>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</si>
  <si>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</si>
  <si>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</si>
  <si>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</si>
  <si>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</si>
  <si>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</si>
  <si>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</si>
  <si>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</si>
  <si>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</si>
  <si>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</si>
  <si>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</si>
  <si>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</si>
  <si>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</si>
  <si>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</si>
  <si>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</si>
  <si>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</si>
  <si>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</si>
  <si>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</si>
  <si>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</si>
  <si>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</si>
  <si>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</si>
  <si>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</si>
  <si>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</si>
  <si>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</si>
  <si>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</si>
  <si>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</si>
  <si>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</si>
  <si>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</si>
  <si>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</si>
  <si>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</si>
  <si>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</si>
  <si>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</si>
  <si>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</si>
  <si>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</si>
  <si>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</si>
  <si>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</si>
  <si>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</si>
  <si>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</si>
  <si>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</si>
  <si>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</si>
  <si>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</si>
  <si>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</si>
  <si>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</si>
  <si>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</si>
  <si>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</si>
  <si>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</si>
  <si>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</si>
  <si>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</si>
  <si>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</si>
  <si>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</si>
  <si>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</si>
  <si>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</si>
  <si>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</si>
  <si>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</si>
  <si>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</si>
  <si>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</si>
  <si>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</si>
  <si>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</si>
  <si>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</si>
  <si>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</si>
  <si>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</si>
  <si>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</si>
  <si>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</si>
  <si>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</si>
  <si>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</si>
  <si>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</si>
  <si>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Vallenar</t>
  </si>
  <si>
    <t>Atacama</t>
  </si>
  <si>
    <t>Melgadura</t>
  </si>
  <si>
    <t>Limpia con cultivadora</t>
  </si>
  <si>
    <t>Nitrofoska foliar</t>
  </si>
  <si>
    <t>lt</t>
  </si>
  <si>
    <t>saco 25 kgs</t>
  </si>
  <si>
    <t>unidad</t>
  </si>
  <si>
    <t>RENDIMIENTO (Unidad/Há.)</t>
  </si>
  <si>
    <t>BERENJENA</t>
  </si>
  <si>
    <t>Blacknite</t>
  </si>
  <si>
    <t>Chañar Blanco</t>
  </si>
  <si>
    <t>oct-nov</t>
  </si>
  <si>
    <t>Vega Central</t>
  </si>
  <si>
    <t>Noviembre</t>
  </si>
  <si>
    <t>Transplante</t>
  </si>
  <si>
    <t>Postura de plástico</t>
  </si>
  <si>
    <t>Aplicación pesticidas</t>
  </si>
  <si>
    <t>Limpia manual</t>
  </si>
  <si>
    <t>Aplicación foliar</t>
  </si>
  <si>
    <t>Cosecha</t>
  </si>
  <si>
    <t>Selección y embalaje</t>
  </si>
  <si>
    <t>Julio</t>
  </si>
  <si>
    <t>Junio</t>
  </si>
  <si>
    <t>Sept a Noviembre</t>
  </si>
  <si>
    <t>Agost a Noviemb</t>
  </si>
  <si>
    <t>Oct a Noviembre</t>
  </si>
  <si>
    <t xml:space="preserve">Rastrajes </t>
  </si>
  <si>
    <t>Planta</t>
  </si>
  <si>
    <t>Cinta riego Aquatrax 3962 mts.</t>
  </si>
  <si>
    <t>Plastico 2 temporad</t>
  </si>
  <si>
    <t>Urea granulada</t>
  </si>
  <si>
    <t>Nitrato de potasio</t>
  </si>
  <si>
    <t>Superfosfato triple</t>
  </si>
  <si>
    <t>Acido fosfórico</t>
  </si>
  <si>
    <t>Fosfato monoamónico</t>
  </si>
  <si>
    <t>Sunfire 240SC</t>
  </si>
  <si>
    <t>Fast plus EW</t>
  </si>
  <si>
    <t>Caja platanera</t>
  </si>
  <si>
    <t>rollos</t>
  </si>
  <si>
    <t>Saco 25 kgs.</t>
  </si>
  <si>
    <t>bidón 35 kgs</t>
  </si>
  <si>
    <t>250cc</t>
  </si>
  <si>
    <t>Septiembre</t>
  </si>
  <si>
    <t>Agosto a Sept.</t>
  </si>
  <si>
    <t>Julio Agosto</t>
  </si>
  <si>
    <t>Junio a Octubre</t>
  </si>
  <si>
    <t>Riego tecnificado y fertirrigación</t>
  </si>
  <si>
    <t>Electricidad</t>
  </si>
  <si>
    <t xml:space="preserve">Heladas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</si>
</sst>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_-;\-* #,##0.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5" fillId="2" borderId="55" xfId="0" applyFont="1" applyFill="1" applyBorder="1" applyAlignment="1"/>
    <xf numFmtId="0" fontId="0" fillId="2" borderId="56" xfId="0" applyFont="1" applyFill="1" applyBorder="1" applyAlignment="1"/>
    <xf numFmtId="14" fontId="2" fillId="2" borderId="57" xfId="0" applyNumberFormat="1" applyFont="1" applyFill="1" applyBorder="1" applyAlignment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6" fontId="19" fillId="0" borderId="53" xfId="1" applyNumberFormat="1" applyFont="1" applyFill="1" applyBorder="1" applyAlignment="1">
      <alignment horizontal="center" wrapText="1"/>
    </xf>
    <xf numFmtId="166" fontId="19" fillId="0" borderId="60" xfId="1" applyNumberFormat="1" applyFont="1" applyFill="1" applyBorder="1"/>
    <xf numFmtId="166" fontId="19" fillId="0" borderId="53" xfId="1" applyNumberFormat="1" applyFont="1" applyFill="1" applyBorder="1" applyAlignment="1">
      <alignment wrapText="1"/>
    </xf>
    <xf numFmtId="166" fontId="19" fillId="0" borderId="60" xfId="1" applyNumberFormat="1" applyFont="1" applyFill="1" applyBorder="1" applyAlignment="1">
      <alignment horizontal="center" wrapText="1"/>
    </xf>
    <xf numFmtId="166" fontId="19" fillId="0" borderId="60" xfId="1" applyNumberFormat="1" applyFont="1" applyFill="1" applyBorder="1" applyAlignment="1">
      <alignment wrapText="1"/>
    </xf>
    <xf numFmtId="49" fontId="8" fillId="3" borderId="61" xfId="0" applyNumberFormat="1" applyFont="1" applyFill="1" applyBorder="1" applyAlignment="1">
      <alignment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vertical="center"/>
    </xf>
    <xf numFmtId="3" fontId="8" fillId="3" borderId="61" xfId="0" applyNumberFormat="1" applyFont="1" applyFill="1" applyBorder="1" applyAlignment="1">
      <alignment vertical="center"/>
    </xf>
    <xf numFmtId="10" fontId="0" fillId="0" borderId="0" xfId="0" applyNumberFormat="1" applyFont="1" applyAlignment="1"/>
    <xf numFmtId="166" fontId="0" fillId="0" borderId="0" xfId="0" applyNumberFormat="1" applyFont="1" applyAlignment="1"/>
    <xf numFmtId="3" fontId="20" fillId="0" borderId="53" xfId="0" applyNumberFormat="1" applyFont="1" applyBorder="1"/>
    <xf numFmtId="166" fontId="20" fillId="11" borderId="53" xfId="1" applyNumberFormat="1" applyFont="1" applyFill="1" applyBorder="1" applyAlignment="1">
      <alignment horizontal="right"/>
    </xf>
    <xf numFmtId="166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/>
    <xf numFmtId="0" fontId="20" fillId="0" borderId="5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20" fillId="0" borderId="53" xfId="0" applyFont="1" applyFill="1" applyBorder="1" applyAlignment="1"/>
    <xf numFmtId="0" fontId="20" fillId="0" borderId="60" xfId="0" applyFont="1" applyFill="1" applyBorder="1" applyAlignment="1">
      <alignment wrapText="1"/>
    </xf>
    <xf numFmtId="0" fontId="20" fillId="0" borderId="60" xfId="0" applyFont="1" applyFill="1" applyBorder="1" applyAlignment="1">
      <alignment horizontal="center" wrapText="1"/>
    </xf>
    <xf numFmtId="167" fontId="20" fillId="0" borderId="53" xfId="1" applyNumberFormat="1" applyFont="1" applyFill="1" applyBorder="1" applyAlignment="1">
      <alignment horizontal="left" wrapText="1"/>
    </xf>
    <xf numFmtId="166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0" fontId="20" fillId="0" borderId="60" xfId="0" applyFont="1" applyBorder="1" applyAlignment="1">
      <alignment horizontal="center"/>
    </xf>
    <xf numFmtId="0" fontId="20" fillId="0" borderId="64" xfId="0" applyFont="1" applyBorder="1"/>
    <xf numFmtId="0" fontId="20" fillId="0" borderId="65" xfId="0" applyFont="1" applyBorder="1" applyAlignment="1">
      <alignment horizontal="center"/>
    </xf>
    <xf numFmtId="0" fontId="20" fillId="0" borderId="60" xfId="0" applyFont="1" applyBorder="1"/>
    <xf numFmtId="3" fontId="20" fillId="0" borderId="60" xfId="0" applyNumberFormat="1" applyFont="1" applyBorder="1"/>
    <xf numFmtId="3" fontId="20" fillId="0" borderId="64" xfId="0" applyNumberFormat="1" applyFont="1" applyBorder="1"/>
    <xf numFmtId="41" fontId="12" fillId="8" borderId="51" xfId="2" applyFont="1" applyFill="1" applyBorder="1" applyAlignment="1">
      <alignment vertical="center"/>
    </xf>
    <xf numFmtId="41" fontId="12" fillId="8" borderId="52" xfId="2" applyFont="1" applyFill="1" applyBorder="1" applyAlignment="1">
      <alignment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8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workbookViewId="0">
      <selection activeCell="F89" sqref="F8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106"/>
      <c r="D8" s="2"/>
      <c r="E8" s="4"/>
      <c r="F8" s="4"/>
      <c r="G8" s="106"/>
    </row>
    <row r="9" spans="1:7" ht="17.25" customHeight="1" x14ac:dyDescent="0.25">
      <c r="A9" s="5"/>
      <c r="B9" s="102" t="s">
        <v>0</v>
      </c>
      <c r="C9" s="131" t="s">
        <v>76</v>
      </c>
      <c r="D9" s="104"/>
      <c r="E9" s="157" t="s">
        <v>75</v>
      </c>
      <c r="F9" s="158"/>
      <c r="G9" s="125">
        <v>120000</v>
      </c>
    </row>
    <row r="10" spans="1:7" ht="15" customHeight="1" x14ac:dyDescent="0.25">
      <c r="A10" s="5"/>
      <c r="B10" s="103" t="s">
        <v>1</v>
      </c>
      <c r="C10" s="130" t="s">
        <v>77</v>
      </c>
      <c r="D10" s="105"/>
      <c r="E10" s="155" t="s">
        <v>2</v>
      </c>
      <c r="F10" s="156"/>
      <c r="G10" s="126" t="s">
        <v>79</v>
      </c>
    </row>
    <row r="11" spans="1:7" ht="14.25" customHeight="1" x14ac:dyDescent="0.25">
      <c r="A11" s="5"/>
      <c r="B11" s="103" t="s">
        <v>3</v>
      </c>
      <c r="C11" s="131" t="s">
        <v>4</v>
      </c>
      <c r="D11" s="105"/>
      <c r="E11" s="155" t="s">
        <v>5</v>
      </c>
      <c r="F11" s="156"/>
      <c r="G11" s="127">
        <v>120</v>
      </c>
    </row>
    <row r="12" spans="1:7" ht="15.75" customHeight="1" x14ac:dyDescent="0.25">
      <c r="A12" s="5"/>
      <c r="B12" s="103" t="s">
        <v>6</v>
      </c>
      <c r="C12" s="111" t="s">
        <v>68</v>
      </c>
      <c r="D12" s="105"/>
      <c r="E12" s="6" t="s">
        <v>7</v>
      </c>
      <c r="F12" s="109"/>
      <c r="G12" s="127">
        <f>(G11*G9)*1.19</f>
        <v>17136000</v>
      </c>
    </row>
    <row r="13" spans="1:7" ht="14.25" customHeight="1" x14ac:dyDescent="0.25">
      <c r="A13" s="5"/>
      <c r="B13" s="103" t="s">
        <v>8</v>
      </c>
      <c r="C13" s="111" t="s">
        <v>67</v>
      </c>
      <c r="D13" s="105"/>
      <c r="E13" s="155" t="s">
        <v>9</v>
      </c>
      <c r="F13" s="156"/>
      <c r="G13" s="128" t="s">
        <v>80</v>
      </c>
    </row>
    <row r="14" spans="1:7" ht="23.25" customHeight="1" x14ac:dyDescent="0.25">
      <c r="A14" s="5"/>
      <c r="B14" s="103" t="s">
        <v>10</v>
      </c>
      <c r="C14" s="132" t="s">
        <v>78</v>
      </c>
      <c r="D14" s="105"/>
      <c r="E14" s="155" t="s">
        <v>11</v>
      </c>
      <c r="F14" s="156"/>
      <c r="G14" s="129" t="s">
        <v>81</v>
      </c>
    </row>
    <row r="15" spans="1:7" ht="25.5" customHeight="1" x14ac:dyDescent="0.25">
      <c r="A15" s="5"/>
      <c r="B15" s="103" t="s">
        <v>12</v>
      </c>
      <c r="C15" s="108">
        <v>44286</v>
      </c>
      <c r="D15" s="105"/>
      <c r="E15" s="159" t="s">
        <v>13</v>
      </c>
      <c r="F15" s="160"/>
      <c r="G15" s="128" t="s">
        <v>116</v>
      </c>
    </row>
    <row r="16" spans="1:7" ht="12" customHeight="1" x14ac:dyDescent="0.25">
      <c r="A16" s="2"/>
      <c r="B16" s="7"/>
      <c r="C16" s="107"/>
      <c r="D16" s="8"/>
      <c r="E16" s="9"/>
      <c r="F16" s="9"/>
      <c r="G16" s="110"/>
    </row>
    <row r="17" spans="1:7" ht="12" customHeight="1" x14ac:dyDescent="0.25">
      <c r="A17" s="10"/>
      <c r="B17" s="161" t="s">
        <v>14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11"/>
      <c r="C18" s="12"/>
      <c r="D18" s="12"/>
      <c r="E18" s="12"/>
      <c r="F18" s="13"/>
      <c r="G18" s="13"/>
    </row>
    <row r="19" spans="1:7" ht="12" customHeight="1" x14ac:dyDescent="0.25">
      <c r="A19" s="5"/>
      <c r="B19" s="14" t="s">
        <v>15</v>
      </c>
      <c r="C19" s="15"/>
      <c r="D19" s="16"/>
      <c r="E19" s="16"/>
      <c r="F19" s="16"/>
      <c r="G19" s="16"/>
    </row>
    <row r="20" spans="1:7" ht="24" customHeight="1" x14ac:dyDescent="0.25">
      <c r="A20" s="10"/>
      <c r="B20" s="17" t="s">
        <v>16</v>
      </c>
      <c r="C20" s="17" t="s">
        <v>17</v>
      </c>
      <c r="D20" s="17" t="s">
        <v>18</v>
      </c>
      <c r="E20" s="17" t="s">
        <v>19</v>
      </c>
      <c r="F20" s="17" t="s">
        <v>20</v>
      </c>
      <c r="G20" s="17" t="s">
        <v>21</v>
      </c>
    </row>
    <row r="21" spans="1:7" ht="12.75" customHeight="1" x14ac:dyDescent="0.25">
      <c r="A21" s="10"/>
      <c r="B21" s="133" t="s">
        <v>82</v>
      </c>
      <c r="C21" s="135" t="s">
        <v>22</v>
      </c>
      <c r="D21" s="135">
        <v>4</v>
      </c>
      <c r="E21" s="133" t="s">
        <v>89</v>
      </c>
      <c r="F21" s="114">
        <v>20000</v>
      </c>
      <c r="G21" s="115">
        <f t="shared" ref="G21:G27" si="0">F21*D21</f>
        <v>80000</v>
      </c>
    </row>
    <row r="22" spans="1:7" ht="12.75" customHeight="1" x14ac:dyDescent="0.25">
      <c r="A22" s="10"/>
      <c r="B22" s="133" t="s">
        <v>83</v>
      </c>
      <c r="C22" s="135" t="s">
        <v>22</v>
      </c>
      <c r="D22" s="135">
        <v>5</v>
      </c>
      <c r="E22" s="133" t="s">
        <v>90</v>
      </c>
      <c r="F22" s="114">
        <v>20000</v>
      </c>
      <c r="G22" s="115">
        <f t="shared" si="0"/>
        <v>100000</v>
      </c>
    </row>
    <row r="23" spans="1:7" ht="12.75" customHeight="1" x14ac:dyDescent="0.25">
      <c r="A23" s="10"/>
      <c r="B23" s="133" t="s">
        <v>84</v>
      </c>
      <c r="C23" s="135" t="s">
        <v>22</v>
      </c>
      <c r="D23" s="135">
        <v>6</v>
      </c>
      <c r="E23" s="139" t="s">
        <v>91</v>
      </c>
      <c r="F23" s="114">
        <v>20000</v>
      </c>
      <c r="G23" s="115">
        <f t="shared" si="0"/>
        <v>120000</v>
      </c>
    </row>
    <row r="24" spans="1:7" ht="12.75" customHeight="1" x14ac:dyDescent="0.25">
      <c r="A24" s="10"/>
      <c r="B24" s="133" t="s">
        <v>85</v>
      </c>
      <c r="C24" s="135" t="s">
        <v>22</v>
      </c>
      <c r="D24" s="135">
        <v>20</v>
      </c>
      <c r="E24" s="133" t="s">
        <v>92</v>
      </c>
      <c r="F24" s="114">
        <v>20000</v>
      </c>
      <c r="G24" s="115">
        <f t="shared" si="0"/>
        <v>400000</v>
      </c>
    </row>
    <row r="25" spans="1:7" ht="12.75" customHeight="1" x14ac:dyDescent="0.25">
      <c r="A25" s="10"/>
      <c r="B25" s="133" t="s">
        <v>86</v>
      </c>
      <c r="C25" s="135" t="s">
        <v>22</v>
      </c>
      <c r="D25" s="135">
        <v>6</v>
      </c>
      <c r="E25" s="139" t="s">
        <v>91</v>
      </c>
      <c r="F25" s="114">
        <v>20000</v>
      </c>
      <c r="G25" s="115">
        <f t="shared" si="0"/>
        <v>120000</v>
      </c>
    </row>
    <row r="26" spans="1:7" ht="12" customHeight="1" x14ac:dyDescent="0.25">
      <c r="A26" s="10"/>
      <c r="B26" s="134" t="s">
        <v>87</v>
      </c>
      <c r="C26" s="136" t="s">
        <v>22</v>
      </c>
      <c r="D26" s="136">
        <v>40</v>
      </c>
      <c r="E26" s="133" t="s">
        <v>93</v>
      </c>
      <c r="F26" s="114">
        <v>20000</v>
      </c>
      <c r="G26" s="115">
        <f t="shared" si="0"/>
        <v>800000</v>
      </c>
    </row>
    <row r="27" spans="1:7" ht="12.75" customHeight="1" x14ac:dyDescent="0.25">
      <c r="A27" s="10"/>
      <c r="B27" s="134" t="s">
        <v>88</v>
      </c>
      <c r="C27" s="137" t="s">
        <v>22</v>
      </c>
      <c r="D27" s="138">
        <v>40</v>
      </c>
      <c r="E27" s="133" t="s">
        <v>93</v>
      </c>
      <c r="F27" s="114">
        <v>20000</v>
      </c>
      <c r="G27" s="115">
        <f t="shared" si="0"/>
        <v>800000</v>
      </c>
    </row>
    <row r="28" spans="1:7" ht="12.75" customHeight="1" x14ac:dyDescent="0.25">
      <c r="A28" s="10"/>
      <c r="B28" s="18" t="s">
        <v>23</v>
      </c>
      <c r="C28" s="19"/>
      <c r="D28" s="19"/>
      <c r="E28" s="19"/>
      <c r="F28" s="20"/>
      <c r="G28" s="21">
        <f>SUM(G21:G27)</f>
        <v>2420000</v>
      </c>
    </row>
    <row r="29" spans="1:7" ht="12" customHeight="1" x14ac:dyDescent="0.25">
      <c r="A29" s="2"/>
      <c r="B29" s="11"/>
      <c r="C29" s="13"/>
      <c r="D29" s="13"/>
      <c r="E29" s="13"/>
      <c r="F29" s="22"/>
      <c r="G29" s="22"/>
    </row>
    <row r="30" spans="1:7" ht="12" customHeight="1" x14ac:dyDescent="0.25">
      <c r="A30" s="5"/>
      <c r="B30" s="23" t="s">
        <v>24</v>
      </c>
      <c r="C30" s="24"/>
      <c r="D30" s="25"/>
      <c r="E30" s="25"/>
      <c r="F30" s="26"/>
      <c r="G30" s="26"/>
    </row>
    <row r="31" spans="1:7" ht="24" customHeight="1" x14ac:dyDescent="0.25">
      <c r="A31" s="5"/>
      <c r="B31" s="27" t="s">
        <v>16</v>
      </c>
      <c r="C31" s="28" t="s">
        <v>17</v>
      </c>
      <c r="D31" s="28" t="s">
        <v>18</v>
      </c>
      <c r="E31" s="27" t="s">
        <v>19</v>
      </c>
      <c r="F31" s="28" t="s">
        <v>20</v>
      </c>
      <c r="G31" s="27" t="s">
        <v>21</v>
      </c>
    </row>
    <row r="32" spans="1:7" ht="12" customHeight="1" x14ac:dyDescent="0.25">
      <c r="A32" s="5"/>
      <c r="B32" s="112" t="s">
        <v>70</v>
      </c>
      <c r="C32" s="113" t="s">
        <v>66</v>
      </c>
      <c r="D32" s="113">
        <v>20</v>
      </c>
      <c r="E32" s="133" t="s">
        <v>92</v>
      </c>
      <c r="F32" s="114">
        <v>25000</v>
      </c>
      <c r="G32" s="116">
        <f>F32*D32</f>
        <v>500000</v>
      </c>
    </row>
    <row r="33" spans="1:11" ht="12" customHeight="1" x14ac:dyDescent="0.25">
      <c r="A33" s="5"/>
      <c r="B33" s="29" t="s">
        <v>25</v>
      </c>
      <c r="C33" s="30"/>
      <c r="D33" s="30"/>
      <c r="E33" s="30"/>
      <c r="F33" s="31"/>
      <c r="G33" s="101">
        <f>SUM(G32)</f>
        <v>500000</v>
      </c>
    </row>
    <row r="34" spans="1:11" ht="12" customHeight="1" x14ac:dyDescent="0.25">
      <c r="A34" s="2"/>
      <c r="B34" s="32"/>
      <c r="C34" s="33"/>
      <c r="D34" s="33"/>
      <c r="E34" s="33"/>
      <c r="F34" s="34"/>
      <c r="G34" s="34"/>
    </row>
    <row r="35" spans="1:11" ht="12" customHeight="1" x14ac:dyDescent="0.25">
      <c r="A35" s="5"/>
      <c r="B35" s="23" t="s">
        <v>26</v>
      </c>
      <c r="C35" s="24"/>
      <c r="D35" s="25"/>
      <c r="E35" s="25"/>
      <c r="F35" s="26"/>
      <c r="G35" s="26"/>
    </row>
    <row r="36" spans="1:11" ht="24" customHeight="1" x14ac:dyDescent="0.25">
      <c r="A36" s="5"/>
      <c r="B36" s="35" t="s">
        <v>16</v>
      </c>
      <c r="C36" s="35" t="s">
        <v>17</v>
      </c>
      <c r="D36" s="35" t="s">
        <v>18</v>
      </c>
      <c r="E36" s="35" t="s">
        <v>19</v>
      </c>
      <c r="F36" s="36" t="s">
        <v>20</v>
      </c>
      <c r="G36" s="35" t="s">
        <v>21</v>
      </c>
    </row>
    <row r="37" spans="1:11" ht="12.75" customHeight="1" x14ac:dyDescent="0.25">
      <c r="A37" s="10"/>
      <c r="B37" s="140" t="s">
        <v>29</v>
      </c>
      <c r="C37" s="141" t="s">
        <v>27</v>
      </c>
      <c r="D37" s="141">
        <v>0.5</v>
      </c>
      <c r="E37" s="140" t="s">
        <v>90</v>
      </c>
      <c r="F37" s="117">
        <v>160000</v>
      </c>
      <c r="G37" s="118">
        <f t="shared" ref="G37:G39" si="1">((F37*D37)*0.19)+(F37*D37)</f>
        <v>95200</v>
      </c>
    </row>
    <row r="38" spans="1:11" ht="12.75" customHeight="1" x14ac:dyDescent="0.25">
      <c r="A38" s="10"/>
      <c r="B38" s="140" t="s">
        <v>94</v>
      </c>
      <c r="C38" s="135" t="s">
        <v>27</v>
      </c>
      <c r="D38" s="135">
        <v>0.25</v>
      </c>
      <c r="E38" s="140" t="s">
        <v>90</v>
      </c>
      <c r="F38" s="117">
        <v>160000</v>
      </c>
      <c r="G38" s="118">
        <f t="shared" si="1"/>
        <v>47600</v>
      </c>
    </row>
    <row r="39" spans="1:11" ht="12.75" customHeight="1" x14ac:dyDescent="0.25">
      <c r="A39" s="10"/>
      <c r="B39" s="140" t="s">
        <v>69</v>
      </c>
      <c r="C39" s="135" t="s">
        <v>27</v>
      </c>
      <c r="D39" s="135">
        <v>1</v>
      </c>
      <c r="E39" s="140" t="s">
        <v>90</v>
      </c>
      <c r="F39" s="117">
        <v>160000</v>
      </c>
      <c r="G39" s="118">
        <f t="shared" si="1"/>
        <v>190400</v>
      </c>
    </row>
    <row r="40" spans="1:11" ht="12.75" customHeight="1" x14ac:dyDescent="0.25">
      <c r="A40" s="5"/>
      <c r="B40" s="37" t="s">
        <v>30</v>
      </c>
      <c r="C40" s="38"/>
      <c r="D40" s="38"/>
      <c r="E40" s="38"/>
      <c r="F40" s="39"/>
      <c r="G40" s="40">
        <f>SUM(G37:G39)</f>
        <v>333200</v>
      </c>
    </row>
    <row r="41" spans="1:11" ht="12" customHeight="1" x14ac:dyDescent="0.25">
      <c r="A41" s="2"/>
      <c r="B41" s="32"/>
      <c r="C41" s="33"/>
      <c r="D41" s="33"/>
      <c r="E41" s="33"/>
      <c r="F41" s="34"/>
      <c r="G41" s="34"/>
    </row>
    <row r="42" spans="1:11" ht="12" customHeight="1" x14ac:dyDescent="0.25">
      <c r="A42" s="5"/>
      <c r="B42" s="23" t="s">
        <v>31</v>
      </c>
      <c r="C42" s="24"/>
      <c r="D42" s="25"/>
      <c r="E42" s="25"/>
      <c r="F42" s="26"/>
      <c r="G42" s="26"/>
    </row>
    <row r="43" spans="1:11" ht="24" customHeight="1" x14ac:dyDescent="0.25">
      <c r="A43" s="5"/>
      <c r="B43" s="36" t="s">
        <v>32</v>
      </c>
      <c r="C43" s="36" t="s">
        <v>33</v>
      </c>
      <c r="D43" s="36" t="s">
        <v>34</v>
      </c>
      <c r="E43" s="36" t="s">
        <v>19</v>
      </c>
      <c r="F43" s="36" t="s">
        <v>20</v>
      </c>
      <c r="G43" s="36" t="s">
        <v>21</v>
      </c>
      <c r="K43" s="100"/>
    </row>
    <row r="44" spans="1:11" ht="12.75" customHeight="1" x14ac:dyDescent="0.25">
      <c r="A44" s="10"/>
      <c r="B44" s="133" t="s">
        <v>95</v>
      </c>
      <c r="C44" s="135" t="s">
        <v>17</v>
      </c>
      <c r="D44" s="142">
        <v>15000</v>
      </c>
      <c r="E44" s="133" t="s">
        <v>28</v>
      </c>
      <c r="F44" s="143">
        <v>202</v>
      </c>
      <c r="G44" s="116">
        <f t="shared" ref="G44:G55" si="2">((F44*D44)*0.19)+(F44*D44)</f>
        <v>3605700</v>
      </c>
      <c r="I44" s="123"/>
      <c r="J44" s="124"/>
      <c r="K44" s="124"/>
    </row>
    <row r="45" spans="1:11" ht="12.75" customHeight="1" x14ac:dyDescent="0.25">
      <c r="A45" s="10"/>
      <c r="B45" s="133" t="s">
        <v>96</v>
      </c>
      <c r="C45" s="135" t="s">
        <v>106</v>
      </c>
      <c r="D45" s="142">
        <v>2</v>
      </c>
      <c r="E45" s="133" t="s">
        <v>28</v>
      </c>
      <c r="F45" s="143">
        <v>157769</v>
      </c>
      <c r="G45" s="116">
        <f t="shared" si="2"/>
        <v>375490.22</v>
      </c>
      <c r="I45" s="123"/>
      <c r="J45" s="124"/>
      <c r="K45" s="124"/>
    </row>
    <row r="46" spans="1:11" ht="12.75" customHeight="1" x14ac:dyDescent="0.25">
      <c r="A46" s="10"/>
      <c r="B46" s="133" t="s">
        <v>97</v>
      </c>
      <c r="C46" s="135" t="s">
        <v>35</v>
      </c>
      <c r="D46" s="142">
        <v>500</v>
      </c>
      <c r="E46" s="133" t="s">
        <v>28</v>
      </c>
      <c r="F46" s="143">
        <v>2987</v>
      </c>
      <c r="G46" s="116">
        <f t="shared" si="2"/>
        <v>1777265</v>
      </c>
      <c r="I46" s="123"/>
      <c r="J46" s="124"/>
      <c r="K46" s="124"/>
    </row>
    <row r="47" spans="1:11" ht="12.75" customHeight="1" x14ac:dyDescent="0.25">
      <c r="A47" s="10"/>
      <c r="B47" s="133" t="s">
        <v>98</v>
      </c>
      <c r="C47" s="135" t="s">
        <v>73</v>
      </c>
      <c r="D47" s="142">
        <v>15</v>
      </c>
      <c r="E47" s="133" t="s">
        <v>110</v>
      </c>
      <c r="F47" s="143">
        <v>10199</v>
      </c>
      <c r="G47" s="116">
        <f t="shared" si="2"/>
        <v>182052.15</v>
      </c>
      <c r="I47" s="123"/>
      <c r="J47" s="124"/>
      <c r="K47" s="124"/>
    </row>
    <row r="48" spans="1:11" ht="12.75" customHeight="1" x14ac:dyDescent="0.25">
      <c r="A48" s="10"/>
      <c r="B48" s="133" t="s">
        <v>99</v>
      </c>
      <c r="C48" s="135" t="s">
        <v>73</v>
      </c>
      <c r="D48" s="142">
        <v>5</v>
      </c>
      <c r="E48" s="133" t="s">
        <v>111</v>
      </c>
      <c r="F48" s="143">
        <v>17975</v>
      </c>
      <c r="G48" s="116">
        <f t="shared" si="2"/>
        <v>106951.25</v>
      </c>
      <c r="I48" s="123"/>
      <c r="J48" s="124"/>
      <c r="K48" s="124"/>
    </row>
    <row r="49" spans="1:11" ht="12.75" customHeight="1" x14ac:dyDescent="0.25">
      <c r="A49" s="10"/>
      <c r="B49" s="133" t="s">
        <v>100</v>
      </c>
      <c r="C49" s="135" t="s">
        <v>107</v>
      </c>
      <c r="D49" s="142">
        <v>10</v>
      </c>
      <c r="E49" s="133" t="s">
        <v>112</v>
      </c>
      <c r="F49" s="143">
        <v>10565</v>
      </c>
      <c r="G49" s="116">
        <f t="shared" si="2"/>
        <v>125723.5</v>
      </c>
      <c r="I49" s="123"/>
      <c r="J49" s="124"/>
      <c r="K49" s="124"/>
    </row>
    <row r="50" spans="1:11" ht="12.75" customHeight="1" x14ac:dyDescent="0.25">
      <c r="A50" s="10"/>
      <c r="B50" s="133" t="s">
        <v>101</v>
      </c>
      <c r="C50" s="135" t="s">
        <v>108</v>
      </c>
      <c r="D50" s="142">
        <v>2</v>
      </c>
      <c r="E50" s="133" t="s">
        <v>113</v>
      </c>
      <c r="F50" s="143">
        <v>33842</v>
      </c>
      <c r="G50" s="116">
        <f t="shared" si="2"/>
        <v>80543.960000000006</v>
      </c>
      <c r="I50" s="123"/>
      <c r="J50" s="124"/>
      <c r="K50" s="124"/>
    </row>
    <row r="51" spans="1:11" ht="12.75" customHeight="1" x14ac:dyDescent="0.25">
      <c r="A51" s="10"/>
      <c r="B51" s="133" t="s">
        <v>102</v>
      </c>
      <c r="C51" s="135" t="s">
        <v>73</v>
      </c>
      <c r="D51" s="142">
        <v>4</v>
      </c>
      <c r="E51" s="133" t="s">
        <v>111</v>
      </c>
      <c r="F51" s="143">
        <v>17439</v>
      </c>
      <c r="G51" s="116">
        <f t="shared" si="2"/>
        <v>83009.64</v>
      </c>
      <c r="H51" s="123"/>
      <c r="I51" s="123"/>
      <c r="J51" s="124"/>
      <c r="K51" s="124"/>
    </row>
    <row r="52" spans="1:11" ht="12.75" customHeight="1" x14ac:dyDescent="0.25">
      <c r="A52" s="10"/>
      <c r="B52" s="133" t="s">
        <v>71</v>
      </c>
      <c r="C52" s="135" t="s">
        <v>72</v>
      </c>
      <c r="D52" s="142">
        <v>10</v>
      </c>
      <c r="E52" s="133" t="s">
        <v>91</v>
      </c>
      <c r="F52" s="143">
        <v>4807</v>
      </c>
      <c r="G52" s="116">
        <f t="shared" si="2"/>
        <v>57203.3</v>
      </c>
      <c r="H52" s="123"/>
      <c r="I52" s="123"/>
      <c r="J52" s="124"/>
      <c r="K52" s="124"/>
    </row>
    <row r="53" spans="1:11" ht="12.75" customHeight="1" x14ac:dyDescent="0.25">
      <c r="A53" s="10"/>
      <c r="B53" s="133" t="s">
        <v>103</v>
      </c>
      <c r="C53" s="135" t="s">
        <v>109</v>
      </c>
      <c r="D53" s="142">
        <v>2</v>
      </c>
      <c r="E53" s="133" t="s">
        <v>91</v>
      </c>
      <c r="F53" s="143">
        <v>43206</v>
      </c>
      <c r="G53" s="116">
        <f t="shared" si="2"/>
        <v>102830.28</v>
      </c>
      <c r="H53" s="123"/>
      <c r="I53" s="123"/>
      <c r="J53" s="124"/>
      <c r="K53" s="124"/>
    </row>
    <row r="54" spans="1:11" ht="12.75" customHeight="1" x14ac:dyDescent="0.25">
      <c r="A54" s="10"/>
      <c r="B54" s="133" t="s">
        <v>104</v>
      </c>
      <c r="C54" s="135" t="s">
        <v>72</v>
      </c>
      <c r="D54" s="142">
        <v>2</v>
      </c>
      <c r="E54" s="133" t="s">
        <v>91</v>
      </c>
      <c r="F54" s="143">
        <v>14650</v>
      </c>
      <c r="G54" s="116">
        <f t="shared" si="2"/>
        <v>34867</v>
      </c>
      <c r="H54" s="123"/>
      <c r="I54" s="123"/>
      <c r="J54" s="124"/>
      <c r="K54" s="124"/>
    </row>
    <row r="55" spans="1:11" ht="12.75" customHeight="1" x14ac:dyDescent="0.25">
      <c r="A55" s="10"/>
      <c r="B55" s="133" t="s">
        <v>105</v>
      </c>
      <c r="C55" s="135" t="s">
        <v>74</v>
      </c>
      <c r="D55" s="142">
        <v>1000</v>
      </c>
      <c r="E55" s="133" t="s">
        <v>110</v>
      </c>
      <c r="F55" s="143">
        <v>676</v>
      </c>
      <c r="G55" s="116">
        <f t="shared" si="2"/>
        <v>804440</v>
      </c>
      <c r="H55" s="123"/>
      <c r="I55" s="123"/>
      <c r="J55" s="124"/>
      <c r="K55" s="124"/>
    </row>
    <row r="56" spans="1:11" ht="13.5" customHeight="1" x14ac:dyDescent="0.25">
      <c r="A56" s="5"/>
      <c r="B56" s="41" t="s">
        <v>36</v>
      </c>
      <c r="C56" s="42"/>
      <c r="D56" s="42"/>
      <c r="E56" s="42"/>
      <c r="F56" s="43"/>
      <c r="G56" s="44">
        <f>SUM(G44:G55)</f>
        <v>7336076.2999999998</v>
      </c>
    </row>
    <row r="57" spans="1:11" ht="12" customHeight="1" x14ac:dyDescent="0.25">
      <c r="A57" s="2"/>
      <c r="B57" s="32"/>
      <c r="C57" s="33"/>
      <c r="D57" s="33"/>
      <c r="E57" s="45"/>
      <c r="F57" s="34"/>
      <c r="G57" s="34"/>
    </row>
    <row r="58" spans="1:11" ht="12" customHeight="1" x14ac:dyDescent="0.25">
      <c r="A58" s="5"/>
      <c r="B58" s="23" t="s">
        <v>37</v>
      </c>
      <c r="C58" s="24"/>
      <c r="D58" s="25"/>
      <c r="E58" s="25"/>
      <c r="F58" s="26"/>
      <c r="G58" s="26"/>
    </row>
    <row r="59" spans="1:11" ht="24" customHeight="1" x14ac:dyDescent="0.25">
      <c r="A59" s="5"/>
      <c r="B59" s="35" t="s">
        <v>38</v>
      </c>
      <c r="C59" s="36" t="s">
        <v>33</v>
      </c>
      <c r="D59" s="36" t="s">
        <v>34</v>
      </c>
      <c r="E59" s="35" t="s">
        <v>19</v>
      </c>
      <c r="F59" s="36" t="s">
        <v>20</v>
      </c>
      <c r="G59" s="35" t="s">
        <v>21</v>
      </c>
    </row>
    <row r="60" spans="1:11" ht="12.75" customHeight="1" x14ac:dyDescent="0.25">
      <c r="A60" s="10"/>
      <c r="B60" s="144" t="s">
        <v>114</v>
      </c>
      <c r="C60" s="145" t="s">
        <v>22</v>
      </c>
      <c r="D60" s="148">
        <v>30</v>
      </c>
      <c r="E60" s="140" t="s">
        <v>113</v>
      </c>
      <c r="F60" s="149">
        <v>18035</v>
      </c>
      <c r="G60" s="116">
        <f t="shared" ref="G60:G61" si="3">((F60*D60)*0.19)+(F60*D60)</f>
        <v>643849.5</v>
      </c>
      <c r="I60" s="123"/>
      <c r="J60" s="124"/>
      <c r="K60" s="124"/>
    </row>
    <row r="61" spans="1:11" ht="12.75" customHeight="1" x14ac:dyDescent="0.25">
      <c r="A61" s="58"/>
      <c r="B61" s="146" t="s">
        <v>115</v>
      </c>
      <c r="C61" s="147" t="s">
        <v>17</v>
      </c>
      <c r="D61" s="146">
        <v>4</v>
      </c>
      <c r="E61" s="140" t="s">
        <v>113</v>
      </c>
      <c r="F61" s="150">
        <v>127308</v>
      </c>
      <c r="G61" s="116">
        <f t="shared" si="3"/>
        <v>605986.07999999996</v>
      </c>
      <c r="I61" s="123"/>
      <c r="J61" s="124"/>
      <c r="K61" s="124"/>
    </row>
    <row r="62" spans="1:11" ht="13.5" customHeight="1" x14ac:dyDescent="0.25">
      <c r="A62" s="5"/>
      <c r="B62" s="119" t="s">
        <v>39</v>
      </c>
      <c r="C62" s="120"/>
      <c r="D62" s="120"/>
      <c r="E62" s="120"/>
      <c r="F62" s="121"/>
      <c r="G62" s="122">
        <f>SUM(G60:G61)</f>
        <v>1249835.58</v>
      </c>
    </row>
    <row r="63" spans="1:11" ht="12" customHeight="1" x14ac:dyDescent="0.25">
      <c r="A63" s="2"/>
      <c r="B63" s="61"/>
      <c r="C63" s="61"/>
      <c r="D63" s="61"/>
      <c r="E63" s="61"/>
      <c r="F63" s="62"/>
      <c r="G63" s="62"/>
    </row>
    <row r="64" spans="1:11" ht="12" customHeight="1" x14ac:dyDescent="0.25">
      <c r="A64" s="58"/>
      <c r="B64" s="63" t="s">
        <v>40</v>
      </c>
      <c r="C64" s="64"/>
      <c r="D64" s="64"/>
      <c r="E64" s="64"/>
      <c r="F64" s="64"/>
      <c r="G64" s="65">
        <f>G28+G33+G40+G56+G62</f>
        <v>11839111.880000001</v>
      </c>
    </row>
    <row r="65" spans="1:7" ht="12" customHeight="1" x14ac:dyDescent="0.25">
      <c r="A65" s="58"/>
      <c r="B65" s="66" t="s">
        <v>41</v>
      </c>
      <c r="C65" s="47"/>
      <c r="D65" s="47"/>
      <c r="E65" s="47"/>
      <c r="F65" s="47"/>
      <c r="G65" s="67">
        <f>G64*0.05</f>
        <v>591955.59400000004</v>
      </c>
    </row>
    <row r="66" spans="1:7" ht="12" customHeight="1" x14ac:dyDescent="0.25">
      <c r="A66" s="58"/>
      <c r="B66" s="68" t="s">
        <v>42</v>
      </c>
      <c r="C66" s="46"/>
      <c r="D66" s="46"/>
      <c r="E66" s="46"/>
      <c r="F66" s="46"/>
      <c r="G66" s="69">
        <f>G65+G64</f>
        <v>12431067.474000001</v>
      </c>
    </row>
    <row r="67" spans="1:7" ht="12" customHeight="1" x14ac:dyDescent="0.25">
      <c r="A67" s="58"/>
      <c r="B67" s="66" t="s">
        <v>43</v>
      </c>
      <c r="C67" s="47"/>
      <c r="D67" s="47"/>
      <c r="E67" s="47"/>
      <c r="F67" s="47"/>
      <c r="G67" s="67">
        <f>G12</f>
        <v>17136000</v>
      </c>
    </row>
    <row r="68" spans="1:7" ht="12" customHeight="1" x14ac:dyDescent="0.25">
      <c r="A68" s="58"/>
      <c r="B68" s="70" t="s">
        <v>44</v>
      </c>
      <c r="C68" s="71"/>
      <c r="D68" s="71"/>
      <c r="E68" s="71"/>
      <c r="F68" s="71"/>
      <c r="G68" s="72">
        <f>G67-G66</f>
        <v>4704932.5259999987</v>
      </c>
    </row>
    <row r="69" spans="1:7" ht="12" customHeight="1" x14ac:dyDescent="0.25">
      <c r="A69" s="58"/>
      <c r="B69" s="59" t="s">
        <v>45</v>
      </c>
      <c r="C69" s="60"/>
      <c r="D69" s="60"/>
      <c r="E69" s="60"/>
      <c r="F69" s="60"/>
      <c r="G69" s="55"/>
    </row>
    <row r="70" spans="1:7" ht="12.75" customHeight="1" thickBot="1" x14ac:dyDescent="0.3">
      <c r="A70" s="58"/>
      <c r="B70" s="73"/>
      <c r="C70" s="60"/>
      <c r="D70" s="60"/>
      <c r="E70" s="60"/>
      <c r="F70" s="60"/>
      <c r="G70" s="55"/>
    </row>
    <row r="71" spans="1:7" ht="12" customHeight="1" x14ac:dyDescent="0.25">
      <c r="A71" s="58"/>
      <c r="B71" s="85" t="s">
        <v>46</v>
      </c>
      <c r="C71" s="86"/>
      <c r="D71" s="86"/>
      <c r="E71" s="86"/>
      <c r="F71" s="87"/>
      <c r="G71" s="55"/>
    </row>
    <row r="72" spans="1:7" ht="12" customHeight="1" x14ac:dyDescent="0.25">
      <c r="A72" s="58"/>
      <c r="B72" s="88" t="s">
        <v>47</v>
      </c>
      <c r="C72" s="57"/>
      <c r="D72" s="57"/>
      <c r="E72" s="57"/>
      <c r="F72" s="89"/>
      <c r="G72" s="55"/>
    </row>
    <row r="73" spans="1:7" ht="12" customHeight="1" x14ac:dyDescent="0.25">
      <c r="A73" s="58"/>
      <c r="B73" s="88" t="s">
        <v>48</v>
      </c>
      <c r="C73" s="57"/>
      <c r="D73" s="57"/>
      <c r="E73" s="57"/>
      <c r="F73" s="89"/>
      <c r="G73" s="55"/>
    </row>
    <row r="74" spans="1:7" ht="12" customHeight="1" x14ac:dyDescent="0.25">
      <c r="A74" s="58"/>
      <c r="B74" s="88" t="s">
        <v>49</v>
      </c>
      <c r="C74" s="57"/>
      <c r="D74" s="57"/>
      <c r="E74" s="57"/>
      <c r="F74" s="89"/>
      <c r="G74" s="55"/>
    </row>
    <row r="75" spans="1:7" ht="12" customHeight="1" x14ac:dyDescent="0.25">
      <c r="A75" s="58"/>
      <c r="B75" s="88" t="s">
        <v>50</v>
      </c>
      <c r="C75" s="57"/>
      <c r="D75" s="57"/>
      <c r="E75" s="57"/>
      <c r="F75" s="89"/>
      <c r="G75" s="55"/>
    </row>
    <row r="76" spans="1:7" ht="12" customHeight="1" x14ac:dyDescent="0.25">
      <c r="A76" s="58"/>
      <c r="B76" s="88" t="s">
        <v>51</v>
      </c>
      <c r="C76" s="57"/>
      <c r="D76" s="57"/>
      <c r="E76" s="57"/>
      <c r="F76" s="89"/>
      <c r="G76" s="55"/>
    </row>
    <row r="77" spans="1:7" ht="12.75" customHeight="1" thickBot="1" x14ac:dyDescent="0.3">
      <c r="A77" s="58"/>
      <c r="B77" s="90" t="s">
        <v>52</v>
      </c>
      <c r="C77" s="91"/>
      <c r="D77" s="91"/>
      <c r="E77" s="91"/>
      <c r="F77" s="92"/>
      <c r="G77" s="55"/>
    </row>
    <row r="78" spans="1:7" ht="12.75" customHeight="1" x14ac:dyDescent="0.25">
      <c r="A78" s="58"/>
      <c r="B78" s="83"/>
      <c r="C78" s="57"/>
      <c r="D78" s="57"/>
      <c r="E78" s="57"/>
      <c r="F78" s="57"/>
      <c r="G78" s="55"/>
    </row>
    <row r="79" spans="1:7" ht="15" customHeight="1" thickBot="1" x14ac:dyDescent="0.3">
      <c r="A79" s="58"/>
      <c r="B79" s="153" t="s">
        <v>53</v>
      </c>
      <c r="C79" s="154"/>
      <c r="D79" s="82"/>
      <c r="E79" s="49"/>
      <c r="F79" s="49"/>
      <c r="G79" s="55"/>
    </row>
    <row r="80" spans="1:7" ht="12" customHeight="1" x14ac:dyDescent="0.25">
      <c r="A80" s="58"/>
      <c r="B80" s="75" t="s">
        <v>38</v>
      </c>
      <c r="C80" s="50" t="s">
        <v>54</v>
      </c>
      <c r="D80" s="76" t="s">
        <v>55</v>
      </c>
      <c r="E80" s="49"/>
      <c r="F80" s="49"/>
      <c r="G80" s="55"/>
    </row>
    <row r="81" spans="1:7" ht="12" customHeight="1" x14ac:dyDescent="0.25">
      <c r="A81" s="58"/>
      <c r="B81" s="77" t="s">
        <v>56</v>
      </c>
      <c r="C81" s="51">
        <f>+G28</f>
        <v>2420000</v>
      </c>
      <c r="D81" s="78">
        <f>(C81/C87)</f>
        <v>0.19467354714802346</v>
      </c>
      <c r="E81" s="49"/>
      <c r="F81" s="49"/>
      <c r="G81" s="55"/>
    </row>
    <row r="82" spans="1:7" ht="12" customHeight="1" x14ac:dyDescent="0.25">
      <c r="A82" s="58"/>
      <c r="B82" s="77" t="s">
        <v>57</v>
      </c>
      <c r="C82" s="51">
        <f>+G33</f>
        <v>500000</v>
      </c>
      <c r="D82" s="78">
        <f>+C82/C87</f>
        <v>4.0221807261988318E-2</v>
      </c>
      <c r="E82" s="49"/>
      <c r="F82" s="49"/>
      <c r="G82" s="55"/>
    </row>
    <row r="83" spans="1:7" ht="12" customHeight="1" x14ac:dyDescent="0.25">
      <c r="A83" s="58"/>
      <c r="B83" s="77" t="s">
        <v>58</v>
      </c>
      <c r="C83" s="51">
        <f>+G40</f>
        <v>333200</v>
      </c>
      <c r="D83" s="78">
        <f>(C83/C87)</f>
        <v>2.6803812359389015E-2</v>
      </c>
      <c r="E83" s="49"/>
      <c r="F83" s="49"/>
      <c r="G83" s="55"/>
    </row>
    <row r="84" spans="1:7" ht="12" customHeight="1" x14ac:dyDescent="0.25">
      <c r="A84" s="58"/>
      <c r="B84" s="77" t="s">
        <v>32</v>
      </c>
      <c r="C84" s="51">
        <f>+G56</f>
        <v>7336076.2999999998</v>
      </c>
      <c r="D84" s="78">
        <f>(C84/C87)</f>
        <v>0.59014049399568069</v>
      </c>
      <c r="E84" s="49"/>
      <c r="F84" s="49"/>
      <c r="G84" s="55"/>
    </row>
    <row r="85" spans="1:7" ht="12" customHeight="1" x14ac:dyDescent="0.25">
      <c r="A85" s="58"/>
      <c r="B85" s="77" t="s">
        <v>59</v>
      </c>
      <c r="C85" s="52">
        <f>+G62</f>
        <v>1249835.58</v>
      </c>
      <c r="D85" s="78">
        <f>(C85/C87)</f>
        <v>0.10054129161587076</v>
      </c>
      <c r="E85" s="54"/>
      <c r="F85" s="54"/>
      <c r="G85" s="55"/>
    </row>
    <row r="86" spans="1:7" ht="12" customHeight="1" x14ac:dyDescent="0.25">
      <c r="A86" s="58"/>
      <c r="B86" s="77" t="s">
        <v>60</v>
      </c>
      <c r="C86" s="52">
        <f>+G65</f>
        <v>591955.59400000004</v>
      </c>
      <c r="D86" s="78">
        <f>(C86/C87)</f>
        <v>4.7619047619047616E-2</v>
      </c>
      <c r="E86" s="54"/>
      <c r="F86" s="54"/>
      <c r="G86" s="55"/>
    </row>
    <row r="87" spans="1:7" ht="12.75" customHeight="1" thickBot="1" x14ac:dyDescent="0.3">
      <c r="A87" s="58"/>
      <c r="B87" s="79" t="s">
        <v>61</v>
      </c>
      <c r="C87" s="80">
        <f>SUM(C81:C86)</f>
        <v>12431067.474000001</v>
      </c>
      <c r="D87" s="81">
        <f>SUM(D81:D86)</f>
        <v>1</v>
      </c>
      <c r="E87" s="54"/>
      <c r="F87" s="54"/>
      <c r="G87" s="55"/>
    </row>
    <row r="88" spans="1:7" ht="12" customHeight="1" x14ac:dyDescent="0.25">
      <c r="A88" s="58"/>
      <c r="B88" s="73"/>
      <c r="C88" s="60"/>
      <c r="D88" s="60"/>
      <c r="E88" s="60"/>
      <c r="F88" s="60"/>
      <c r="G88" s="55"/>
    </row>
    <row r="89" spans="1:7" ht="12.75" customHeight="1" x14ac:dyDescent="0.25">
      <c r="A89" s="58"/>
      <c r="B89" s="74"/>
      <c r="C89" s="60"/>
      <c r="D89" s="60"/>
      <c r="E89" s="60"/>
      <c r="F89" s="60"/>
      <c r="G89" s="55"/>
    </row>
    <row r="90" spans="1:7" ht="12" customHeight="1" thickBot="1" x14ac:dyDescent="0.3">
      <c r="A90" s="48"/>
      <c r="B90" s="94"/>
      <c r="C90" s="95" t="s">
        <v>62</v>
      </c>
      <c r="D90" s="96"/>
      <c r="E90" s="97"/>
      <c r="F90" s="53"/>
      <c r="G90" s="55"/>
    </row>
    <row r="91" spans="1:7" ht="12" customHeight="1" x14ac:dyDescent="0.25">
      <c r="A91" s="58"/>
      <c r="B91" s="98" t="s">
        <v>63</v>
      </c>
      <c r="C91" s="151">
        <v>110000</v>
      </c>
      <c r="D91" s="151">
        <v>120000</v>
      </c>
      <c r="E91" s="152">
        <v>130000</v>
      </c>
      <c r="F91" s="93"/>
      <c r="G91" s="56"/>
    </row>
    <row r="92" spans="1:7" ht="12.75" customHeight="1" thickBot="1" x14ac:dyDescent="0.3">
      <c r="A92" s="58"/>
      <c r="B92" s="79" t="s">
        <v>64</v>
      </c>
      <c r="C92" s="80">
        <f>+G66/C91</f>
        <v>113.00970430909092</v>
      </c>
      <c r="D92" s="80">
        <f>+G66/D91</f>
        <v>103.59222895000001</v>
      </c>
      <c r="E92" s="99">
        <f>+G66/E91</f>
        <v>95.623595953846163</v>
      </c>
      <c r="F92" s="93"/>
      <c r="G92" s="56"/>
    </row>
    <row r="93" spans="1:7" ht="15.6" customHeight="1" x14ac:dyDescent="0.25">
      <c r="A93" s="58"/>
      <c r="B93" s="84" t="s">
        <v>65</v>
      </c>
      <c r="C93" s="57"/>
      <c r="D93" s="57"/>
      <c r="E93" s="57"/>
      <c r="F93" s="57"/>
      <c r="G93" s="57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Berenjena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2021-05-03T14:40:59Z</dcterms:modified>
</cp:coreProperties>
</file>