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Valparaiso\La Calera\"/>
    </mc:Choice>
  </mc:AlternateContent>
  <bookViews>
    <workbookView xWindow="0" yWindow="0" windowWidth="20490" windowHeight="7155"/>
  </bookViews>
  <sheets>
    <sheet name="Maíz gra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22" i="1"/>
  <c r="G23" i="1"/>
  <c r="G24" i="1"/>
  <c r="G25" i="1"/>
  <c r="G26" i="1"/>
  <c r="G27" i="1"/>
  <c r="G36" i="1"/>
  <c r="G37" i="1"/>
  <c r="G38" i="1"/>
  <c r="G39" i="1"/>
  <c r="G40" i="1"/>
  <c r="G41" i="1"/>
  <c r="G45" i="1"/>
  <c r="G47" i="1"/>
  <c r="G48" i="1"/>
  <c r="G49" i="1"/>
  <c r="G51" i="1"/>
  <c r="G52" i="1"/>
  <c r="G53" i="1"/>
  <c r="G54" i="1"/>
  <c r="G56" i="1"/>
  <c r="G57" i="1"/>
  <c r="G58" i="1"/>
  <c r="G59" i="1"/>
  <c r="G61" i="1"/>
  <c r="G62" i="1"/>
  <c r="C89" i="1" s="1"/>
  <c r="G12" i="1"/>
  <c r="C86" i="1"/>
  <c r="G72" i="1"/>
  <c r="C88" i="1"/>
  <c r="G69" i="1" l="1"/>
  <c r="G70" i="1" s="1"/>
  <c r="C91" i="1" s="1"/>
  <c r="C92" i="1" s="1"/>
  <c r="D89" i="1" s="1"/>
  <c r="G71" i="1" l="1"/>
  <c r="D90" i="1"/>
  <c r="D86" i="1"/>
  <c r="D88" i="1"/>
  <c r="D91" i="1"/>
  <c r="C97" i="1"/>
  <c r="D97" i="1"/>
  <c r="E97" i="1"/>
  <c r="G73" i="1"/>
  <c r="D92" i="1" l="1"/>
</calcChain>
</file>

<file path=xl/sharedStrings.xml><?xml version="1.0" encoding="utf-8"?>
<sst xmlns="http://schemas.openxmlformats.org/spreadsheetml/2006/main" count="169" uniqueCount="108">
  <si>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</si>
  <si>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</si>
  <si>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</si>
  <si>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</si>
  <si>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</si>
  <si>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</si>
  <si>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</si>
  <si>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</si>
  <si>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</si>
  <si>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</si>
  <si>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</si>
  <si>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</si>
  <si>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</si>
  <si>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</si>
  <si>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</si>
  <si>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</si>
  <si>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</si>
  <si>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</si>
  <si>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</si>
  <si>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</si>
  <si>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</si>
  <si>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</si>
  <si>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</si>
  <si>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</si>
  <si>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</si>
  <si>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</si>
  <si>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</si>
  <si>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</si>
  <si>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</si>
  <si>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</si>
  <si>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</si>
  <si>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</si>
  <si>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</si>
  <si>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</si>
  <si>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</si>
  <si>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</si>
  <si>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</si>
  <si>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</si>
  <si>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</si>
  <si>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</si>
  <si>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</si>
  <si>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</si>
  <si>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</si>
  <si>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</si>
  <si>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</si>
  <si>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</si>
  <si>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</si>
  <si>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</si>
  <si>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</si>
  <si>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</si>
  <si>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</si>
  <si>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</si>
  <si>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</si>
  <si>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</si>
  <si>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</si>
  <si>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</si>
  <si>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</si>
  <si>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</si>
  <si>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</si>
  <si>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</si>
  <si>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</si>
  <si>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</si>
  <si>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</si>
  <si>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VALPARAISO</t>
  </si>
  <si>
    <t>LA CALERA</t>
  </si>
  <si>
    <t>MERCADO INTERNO</t>
  </si>
  <si>
    <t>Plantación</t>
  </si>
  <si>
    <t>Riegos</t>
  </si>
  <si>
    <t>RENDIMIENTO (U/Há.)</t>
  </si>
  <si>
    <t>Aradura de cincel</t>
  </si>
  <si>
    <t>Rastrajes</t>
  </si>
  <si>
    <t>Melgadura</t>
  </si>
  <si>
    <t>Acequiadura</t>
  </si>
  <si>
    <t>INSECTICIDA</t>
  </si>
  <si>
    <t>Gladiador</t>
  </si>
  <si>
    <t>FUNGICIDA</t>
  </si>
  <si>
    <t xml:space="preserve">Consento </t>
  </si>
  <si>
    <t>Comet</t>
  </si>
  <si>
    <t>Ridomil gold</t>
  </si>
  <si>
    <t>Urea</t>
  </si>
  <si>
    <t>Rendimiento (U/hà)</t>
  </si>
  <si>
    <t>Costo unitario ($/U) (*)</t>
  </si>
  <si>
    <t>HIJUELAS-NOGALES</t>
  </si>
  <si>
    <t>BROCOLI-COLIFLOR-REPOLLO</t>
  </si>
  <si>
    <t>IMPERIAL-IMPERIAL-SAVOY ACE</t>
  </si>
  <si>
    <t>SEPTIEMBRE</t>
  </si>
  <si>
    <t>HELADAS, LLUVIAS EXTEMPORANEAS</t>
  </si>
  <si>
    <t>Mayo-Agosto</t>
  </si>
  <si>
    <t>Mayo-Junio</t>
  </si>
  <si>
    <t>Mayo-Septiembre</t>
  </si>
  <si>
    <t>Aplicación de herbicida de pre-trasplante</t>
  </si>
  <si>
    <t>Aplicación de fertilizante</t>
  </si>
  <si>
    <t>Limpia</t>
  </si>
  <si>
    <t>Aplicación de agroquimicos</t>
  </si>
  <si>
    <t>Aplicación de guano</t>
  </si>
  <si>
    <t xml:space="preserve">Plantin </t>
  </si>
  <si>
    <t>Agosto</t>
  </si>
  <si>
    <t>M³</t>
  </si>
  <si>
    <t>Selecron</t>
  </si>
  <si>
    <t>L</t>
  </si>
  <si>
    <t>Zero</t>
  </si>
  <si>
    <t>Muralla delta</t>
  </si>
  <si>
    <t>Mastercop</t>
  </si>
  <si>
    <t>Herbadox</t>
  </si>
  <si>
    <t>Guano de pavo</t>
  </si>
  <si>
    <t>Salitre Pro K</t>
  </si>
  <si>
    <t>PRECIO ESPERADO ($/UN)</t>
  </si>
  <si>
    <t>ESCENARIOS COSTO UNITARIO  ($/U)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</si>
</sst>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.00\ _€_-;\-* #,##0.00\ _€_-;_-* &quot;-&quot;??\ _€_-;_-@_-"/>
    <numFmt numFmtId="169" formatCode="_-* #,##0_-;\-* #,##0_-;_-* &quot;-&quot;??_-;_-@_-"/>
  </numFmts>
  <fonts count="24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43" fontId="19" fillId="0" borderId="0" applyFont="0" applyFill="0" applyBorder="0" applyAlignment="0" applyProtection="0"/>
    <xf numFmtId="168" fontId="1" fillId="0" borderId="22" applyFont="0" applyFill="0" applyBorder="0" applyAlignment="0" applyProtection="0"/>
    <xf numFmtId="41" fontId="23" fillId="0" borderId="0" applyFont="0" applyFill="0" applyBorder="0" applyAlignment="0" applyProtection="0"/>
  </cellStyleXfs>
  <cellXfs count="15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3" borderId="5" xfId="0" applyNumberFormat="1" applyFont="1" applyFill="1" applyBorder="1" applyAlignment="1">
      <alignment vertical="center" wrapText="1"/>
    </xf>
    <xf numFmtId="0" fontId="3" fillId="2" borderId="7" xfId="0" applyFont="1" applyFill="1" applyBorder="1" applyAlignment="1"/>
    <xf numFmtId="3" fontId="3" fillId="2" borderId="6" xfId="0" applyNumberFormat="1" applyFont="1" applyFill="1" applyBorder="1" applyAlignment="1"/>
    <xf numFmtId="49" fontId="5" fillId="2" borderId="5" xfId="0" applyNumberFormat="1" applyFont="1" applyFill="1" applyBorder="1" applyAlignment="1">
      <alignment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/>
    <xf numFmtId="49" fontId="5" fillId="2" borderId="6" xfId="0" applyNumberFormat="1" applyFont="1" applyFill="1" applyBorder="1" applyAlignment="1">
      <alignment wrapText="1"/>
    </xf>
    <xf numFmtId="49" fontId="5" fillId="2" borderId="6" xfId="0" applyNumberFormat="1" applyFont="1" applyFill="1" applyBorder="1" applyAlignment="1">
      <alignment horizontal="right"/>
    </xf>
    <xf numFmtId="164" fontId="5" fillId="2" borderId="6" xfId="0" applyNumberFormat="1" applyFont="1" applyFill="1" applyBorder="1" applyAlignment="1"/>
    <xf numFmtId="49" fontId="5" fillId="2" borderId="6" xfId="0" applyNumberFormat="1" applyFont="1" applyFill="1" applyBorder="1" applyAlignment="1">
      <alignment horizontal="right" wrapText="1"/>
    </xf>
    <xf numFmtId="49" fontId="5" fillId="2" borderId="6" xfId="0" applyNumberFormat="1" applyFont="1" applyFill="1" applyBorder="1" applyAlignment="1"/>
    <xf numFmtId="0" fontId="5" fillId="2" borderId="6" xfId="0" applyFont="1" applyFill="1" applyBorder="1" applyAlignment="1"/>
    <xf numFmtId="3" fontId="5" fillId="2" borderId="6" xfId="0" applyNumberFormat="1" applyFont="1" applyFill="1" applyBorder="1" applyAlignment="1">
      <alignment horizontal="right" wrapText="1"/>
    </xf>
    <xf numFmtId="14" fontId="5" fillId="2" borderId="6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wrapText="1"/>
    </xf>
    <xf numFmtId="14" fontId="3" fillId="2" borderId="9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9" xfId="0" applyFont="1" applyFill="1" applyBorder="1" applyAlignment="1"/>
    <xf numFmtId="0" fontId="3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3" fillId="2" borderId="11" xfId="0" applyFont="1" applyFill="1" applyBorder="1" applyAlignment="1"/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 applyAlignment="1"/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wrapText="1"/>
    </xf>
    <xf numFmtId="49" fontId="8" fillId="3" borderId="6" xfId="0" applyNumberFormat="1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vertical="center"/>
    </xf>
    <xf numFmtId="3" fontId="3" fillId="2" borderId="12" xfId="0" applyNumberFormat="1" applyFont="1" applyFill="1" applyBorder="1" applyAlignment="1"/>
    <xf numFmtId="49" fontId="2" fillId="5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3" fillId="2" borderId="17" xfId="0" applyFont="1" applyFill="1" applyBorder="1" applyAlignment="1"/>
    <xf numFmtId="0" fontId="3" fillId="2" borderId="18" xfId="0" applyFont="1" applyFill="1" applyBorder="1" applyAlignment="1"/>
    <xf numFmtId="3" fontId="3" fillId="2" borderId="18" xfId="0" applyNumberFormat="1" applyFont="1" applyFill="1" applyBorder="1" applyAlignment="1"/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horizontal="center"/>
    </xf>
    <xf numFmtId="165" fontId="5" fillId="2" borderId="6" xfId="0" applyNumberFormat="1" applyFont="1" applyFill="1" applyBorder="1" applyAlignment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2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3" fillId="2" borderId="25" xfId="0" applyFont="1" applyFill="1" applyBorder="1" applyAlignment="1"/>
    <xf numFmtId="3" fontId="3" fillId="2" borderId="25" xfId="0" applyNumberFormat="1" applyFont="1" applyFill="1" applyBorder="1" applyAlignment="1"/>
    <xf numFmtId="49" fontId="2" fillId="5" borderId="26" xfId="0" applyNumberFormat="1" applyFont="1" applyFill="1" applyBorder="1" applyAlignment="1">
      <alignment vertical="center"/>
    </xf>
    <xf numFmtId="0" fontId="2" fillId="5" borderId="27" xfId="0" applyFont="1" applyFill="1" applyBorder="1" applyAlignment="1">
      <alignment vertical="center"/>
    </xf>
    <xf numFmtId="166" fontId="2" fillId="5" borderId="28" xfId="0" applyNumberFormat="1" applyFont="1" applyFill="1" applyBorder="1" applyAlignment="1">
      <alignment vertical="center"/>
    </xf>
    <xf numFmtId="49" fontId="2" fillId="3" borderId="29" xfId="0" applyNumberFormat="1" applyFont="1" applyFill="1" applyBorder="1" applyAlignment="1">
      <alignment vertical="center"/>
    </xf>
    <xf numFmtId="166" fontId="2" fillId="3" borderId="30" xfId="0" applyNumberFormat="1" applyFont="1" applyFill="1" applyBorder="1" applyAlignment="1">
      <alignment vertical="center"/>
    </xf>
    <xf numFmtId="49" fontId="2" fillId="5" borderId="29" xfId="0" applyNumberFormat="1" applyFont="1" applyFill="1" applyBorder="1" applyAlignment="1">
      <alignment vertical="center"/>
    </xf>
    <xf numFmtId="166" fontId="2" fillId="5" borderId="30" xfId="0" applyNumberFormat="1" applyFont="1" applyFill="1" applyBorder="1" applyAlignment="1">
      <alignment vertical="center"/>
    </xf>
    <xf numFmtId="49" fontId="2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2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0" fontId="20" fillId="0" borderId="56" xfId="0" applyFont="1" applyBorder="1" applyAlignment="1">
      <alignment vertical="center"/>
    </xf>
    <xf numFmtId="0" fontId="20" fillId="0" borderId="56" xfId="0" applyFont="1" applyBorder="1" applyAlignment="1">
      <alignment horizontal="center" vertical="center"/>
    </xf>
    <xf numFmtId="1" fontId="20" fillId="0" borderId="56" xfId="0" applyNumberFormat="1" applyFont="1" applyBorder="1" applyAlignment="1">
      <alignment horizontal="center" vertical="center"/>
    </xf>
    <xf numFmtId="0" fontId="20" fillId="10" borderId="56" xfId="0" applyFont="1" applyFill="1" applyBorder="1" applyAlignment="1">
      <alignment horizontal="center" vertical="center"/>
    </xf>
    <xf numFmtId="3" fontId="20" fillId="0" borderId="56" xfId="0" applyNumberFormat="1" applyFont="1" applyBorder="1" applyAlignment="1">
      <alignment horizontal="right" vertical="center"/>
    </xf>
    <xf numFmtId="0" fontId="20" fillId="0" borderId="56" xfId="0" applyFont="1" applyBorder="1" applyAlignment="1">
      <alignment vertical="center" wrapText="1"/>
    </xf>
    <xf numFmtId="2" fontId="20" fillId="0" borderId="56" xfId="0" applyNumberFormat="1" applyFont="1" applyBorder="1" applyAlignment="1">
      <alignment horizontal="center" vertical="center"/>
    </xf>
    <xf numFmtId="43" fontId="20" fillId="10" borderId="56" xfId="1" applyFont="1" applyFill="1" applyBorder="1" applyAlignment="1">
      <alignment horizontal="center" vertical="center"/>
    </xf>
    <xf numFmtId="3" fontId="21" fillId="2" borderId="6" xfId="0" applyNumberFormat="1" applyFont="1" applyFill="1" applyBorder="1" applyAlignment="1">
      <alignment horizontal="right" wrapText="1"/>
    </xf>
    <xf numFmtId="3" fontId="21" fillId="10" borderId="6" xfId="0" applyNumberFormat="1" applyFont="1" applyFill="1" applyBorder="1" applyAlignment="1">
      <alignment horizontal="right" vertical="center" wrapText="1"/>
    </xf>
    <xf numFmtId="0" fontId="21" fillId="0" borderId="56" xfId="0" applyFont="1" applyFill="1" applyBorder="1" applyAlignment="1">
      <alignment horizontal="left" vertical="center"/>
    </xf>
    <xf numFmtId="0" fontId="21" fillId="0" borderId="56" xfId="0" applyFont="1" applyFill="1" applyBorder="1" applyAlignment="1">
      <alignment horizontal="center" vertical="center"/>
    </xf>
    <xf numFmtId="169" fontId="20" fillId="0" borderId="56" xfId="2" applyNumberFormat="1" applyFont="1" applyBorder="1" applyAlignment="1">
      <alignment horizontal="center" vertical="center"/>
    </xf>
    <xf numFmtId="0" fontId="22" fillId="0" borderId="56" xfId="0" applyFont="1" applyBorder="1" applyAlignment="1">
      <alignment vertical="center"/>
    </xf>
    <xf numFmtId="3" fontId="20" fillId="0" borderId="56" xfId="0" applyNumberFormat="1" applyFont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right"/>
    </xf>
    <xf numFmtId="3" fontId="5" fillId="2" borderId="6" xfId="0" applyNumberFormat="1" applyFont="1" applyFill="1" applyBorder="1" applyAlignment="1">
      <alignment horizontal="right" vertical="center" wrapText="1"/>
    </xf>
    <xf numFmtId="3" fontId="5" fillId="10" borderId="6" xfId="0" applyNumberFormat="1" applyFont="1" applyFill="1" applyBorder="1" applyAlignment="1">
      <alignment horizontal="right"/>
    </xf>
    <xf numFmtId="41" fontId="13" fillId="8" borderId="54" xfId="3" applyFont="1" applyFill="1" applyBorder="1" applyAlignment="1">
      <alignment vertical="center"/>
    </xf>
    <xf numFmtId="41" fontId="13" fillId="8" borderId="55" xfId="3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horizontal="center" vertical="justify" wrapText="1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5" fillId="2" borderId="6" xfId="0" applyNumberFormat="1" applyFont="1" applyFill="1" applyBorder="1" applyAlignment="1"/>
    <xf numFmtId="0" fontId="5" fillId="2" borderId="6" xfId="0" applyFont="1" applyFill="1" applyBorder="1" applyAlignment="1"/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</cellXfs>
  <cellStyles count="4">
    <cellStyle name="Millares" xfId="1" builtinId="3"/>
    <cellStyle name="Millares [0]" xfId="3" builtinId="6"/>
    <cellStyle name="Millares 3" xfId="2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="120" zoomScaleNormal="120" workbookViewId="0">
      <selection activeCell="G67" sqref="G67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28515625" style="1" customWidth="1"/>
    <col min="4" max="4" width="9.42578125" style="1" customWidth="1"/>
    <col min="5" max="5" width="14.42578125" style="1" customWidth="1"/>
    <col min="6" max="6" width="11" style="1" customWidth="1"/>
    <col min="7" max="7" width="12.285156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24.6" customHeight="1">
      <c r="A9" s="5"/>
      <c r="B9" s="6" t="s">
        <v>0</v>
      </c>
      <c r="C9" s="146" t="s">
        <v>83</v>
      </c>
      <c r="D9" s="7"/>
      <c r="E9" s="151" t="s">
        <v>68</v>
      </c>
      <c r="F9" s="152"/>
      <c r="G9" s="8">
        <v>23000</v>
      </c>
    </row>
    <row r="10" spans="1:7" ht="38.25" customHeight="1">
      <c r="A10" s="5"/>
      <c r="B10" s="9" t="s">
        <v>1</v>
      </c>
      <c r="C10" s="10" t="s">
        <v>84</v>
      </c>
      <c r="D10" s="11"/>
      <c r="E10" s="149" t="s">
        <v>2</v>
      </c>
      <c r="F10" s="150"/>
      <c r="G10" s="13" t="s">
        <v>85</v>
      </c>
    </row>
    <row r="11" spans="1:7" ht="18" customHeight="1">
      <c r="A11" s="5"/>
      <c r="B11" s="9" t="s">
        <v>3</v>
      </c>
      <c r="C11" s="13" t="s">
        <v>62</v>
      </c>
      <c r="D11" s="11"/>
      <c r="E11" s="149" t="s">
        <v>106</v>
      </c>
      <c r="F11" s="150"/>
      <c r="G11" s="14">
        <v>350</v>
      </c>
    </row>
    <row r="12" spans="1:7" ht="11.25" customHeight="1">
      <c r="A12" s="5"/>
      <c r="B12" s="9" t="s">
        <v>4</v>
      </c>
      <c r="C12" s="15" t="s">
        <v>63</v>
      </c>
      <c r="D12" s="11"/>
      <c r="E12" s="16" t="s">
        <v>5</v>
      </c>
      <c r="F12" s="17"/>
      <c r="G12" s="18">
        <f>G9*G11</f>
        <v>8050000</v>
      </c>
    </row>
    <row r="13" spans="1:7" ht="11.25" customHeight="1">
      <c r="A13" s="5"/>
      <c r="B13" s="9" t="s">
        <v>6</v>
      </c>
      <c r="C13" s="13" t="s">
        <v>64</v>
      </c>
      <c r="D13" s="11"/>
      <c r="E13" s="149" t="s">
        <v>7</v>
      </c>
      <c r="F13" s="150"/>
      <c r="G13" s="13" t="s">
        <v>65</v>
      </c>
    </row>
    <row r="14" spans="1:7" ht="13.5" customHeight="1">
      <c r="A14" s="5"/>
      <c r="B14" s="9" t="s">
        <v>8</v>
      </c>
      <c r="C14" s="13" t="s">
        <v>82</v>
      </c>
      <c r="D14" s="11"/>
      <c r="E14" s="149" t="s">
        <v>9</v>
      </c>
      <c r="F14" s="150"/>
      <c r="G14" s="13" t="s">
        <v>85</v>
      </c>
    </row>
    <row r="15" spans="1:7" ht="25.5" customHeight="1">
      <c r="A15" s="5"/>
      <c r="B15" s="9" t="s">
        <v>10</v>
      </c>
      <c r="C15" s="19">
        <v>44256</v>
      </c>
      <c r="D15" s="11"/>
      <c r="E15" s="153" t="s">
        <v>11</v>
      </c>
      <c r="F15" s="154"/>
      <c r="G15" s="15" t="s">
        <v>86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55" t="s">
        <v>12</v>
      </c>
      <c r="C17" s="156"/>
      <c r="D17" s="156"/>
      <c r="E17" s="156"/>
      <c r="F17" s="156"/>
      <c r="G17" s="156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13</v>
      </c>
      <c r="C19" s="30"/>
      <c r="D19" s="31"/>
      <c r="E19" s="31"/>
      <c r="F19" s="31"/>
      <c r="G19" s="31"/>
    </row>
    <row r="20" spans="1:7" ht="24" customHeight="1">
      <c r="A20" s="25"/>
      <c r="B20" s="32" t="s">
        <v>14</v>
      </c>
      <c r="C20" s="32" t="s">
        <v>15</v>
      </c>
      <c r="D20" s="32" t="s">
        <v>16</v>
      </c>
      <c r="E20" s="32" t="s">
        <v>17</v>
      </c>
      <c r="F20" s="32" t="s">
        <v>18</v>
      </c>
      <c r="G20" s="32" t="s">
        <v>19</v>
      </c>
    </row>
    <row r="21" spans="1:7" ht="16.5" customHeight="1">
      <c r="A21" s="25"/>
      <c r="B21" s="126" t="s">
        <v>66</v>
      </c>
      <c r="C21" s="127" t="s">
        <v>20</v>
      </c>
      <c r="D21" s="128">
        <v>6</v>
      </c>
      <c r="E21" s="129" t="s">
        <v>26</v>
      </c>
      <c r="F21" s="130">
        <v>40000</v>
      </c>
      <c r="G21" s="135">
        <f>(D21*F21)</f>
        <v>240000</v>
      </c>
    </row>
    <row r="22" spans="1:7" ht="21" customHeight="1">
      <c r="A22" s="25"/>
      <c r="B22" s="131" t="s">
        <v>90</v>
      </c>
      <c r="C22" s="127" t="s">
        <v>20</v>
      </c>
      <c r="D22" s="132">
        <v>0.5</v>
      </c>
      <c r="E22" s="129" t="s">
        <v>26</v>
      </c>
      <c r="F22" s="130">
        <v>20000</v>
      </c>
      <c r="G22" s="135">
        <f t="shared" ref="G22:G26" si="0">(D22*F22)</f>
        <v>10000</v>
      </c>
    </row>
    <row r="23" spans="1:7" ht="15" customHeight="1">
      <c r="A23" s="25"/>
      <c r="B23" s="131" t="s">
        <v>91</v>
      </c>
      <c r="C23" s="127" t="s">
        <v>20</v>
      </c>
      <c r="D23" s="128">
        <v>2</v>
      </c>
      <c r="E23" s="129" t="s">
        <v>87</v>
      </c>
      <c r="F23" s="130">
        <v>20000</v>
      </c>
      <c r="G23" s="135">
        <f t="shared" si="0"/>
        <v>40000</v>
      </c>
    </row>
    <row r="24" spans="1:7" ht="12.75" customHeight="1">
      <c r="A24" s="25"/>
      <c r="B24" s="126" t="s">
        <v>92</v>
      </c>
      <c r="C24" s="127" t="s">
        <v>20</v>
      </c>
      <c r="D24" s="128">
        <v>20</v>
      </c>
      <c r="E24" s="133" t="s">
        <v>88</v>
      </c>
      <c r="F24" s="130">
        <v>20000</v>
      </c>
      <c r="G24" s="134">
        <f t="shared" si="0"/>
        <v>400000</v>
      </c>
    </row>
    <row r="25" spans="1:7" ht="12.75" customHeight="1">
      <c r="A25" s="25"/>
      <c r="B25" s="131" t="s">
        <v>93</v>
      </c>
      <c r="C25" s="127" t="s">
        <v>20</v>
      </c>
      <c r="D25" s="128">
        <v>5</v>
      </c>
      <c r="E25" s="127" t="s">
        <v>89</v>
      </c>
      <c r="F25" s="130">
        <v>20000</v>
      </c>
      <c r="G25" s="134">
        <f t="shared" si="0"/>
        <v>100000</v>
      </c>
    </row>
    <row r="26" spans="1:7" ht="13.5" customHeight="1">
      <c r="A26" s="25"/>
      <c r="B26" s="126" t="s">
        <v>67</v>
      </c>
      <c r="C26" s="127" t="s">
        <v>20</v>
      </c>
      <c r="D26" s="128">
        <v>10</v>
      </c>
      <c r="E26" s="127" t="s">
        <v>89</v>
      </c>
      <c r="F26" s="130">
        <v>20000</v>
      </c>
      <c r="G26" s="134">
        <f t="shared" si="0"/>
        <v>200000</v>
      </c>
    </row>
    <row r="27" spans="1:7" ht="12.75" customHeight="1">
      <c r="A27" s="25"/>
      <c r="B27" s="34" t="s">
        <v>21</v>
      </c>
      <c r="C27" s="35"/>
      <c r="D27" s="35"/>
      <c r="E27" s="35"/>
      <c r="F27" s="36"/>
      <c r="G27" s="37">
        <f>SUM(G21:G26)</f>
        <v>990000</v>
      </c>
    </row>
    <row r="28" spans="1:7" ht="12" customHeight="1">
      <c r="A28" s="2"/>
      <c r="B28" s="26"/>
      <c r="C28" s="28"/>
      <c r="D28" s="28"/>
      <c r="E28" s="28"/>
      <c r="F28" s="38"/>
      <c r="G28" s="38"/>
    </row>
    <row r="29" spans="1:7" ht="12" customHeight="1">
      <c r="A29" s="5"/>
      <c r="B29" s="39" t="s">
        <v>22</v>
      </c>
      <c r="C29" s="40"/>
      <c r="D29" s="41"/>
      <c r="E29" s="41"/>
      <c r="F29" s="42"/>
      <c r="G29" s="42"/>
    </row>
    <row r="30" spans="1:7" ht="24" customHeight="1">
      <c r="A30" s="5"/>
      <c r="B30" s="43" t="s">
        <v>14</v>
      </c>
      <c r="C30" s="44" t="s">
        <v>15</v>
      </c>
      <c r="D30" s="44" t="s">
        <v>16</v>
      </c>
      <c r="E30" s="43" t="s">
        <v>17</v>
      </c>
      <c r="F30" s="44" t="s">
        <v>18</v>
      </c>
      <c r="G30" s="43" t="s">
        <v>19</v>
      </c>
    </row>
    <row r="31" spans="1:7" ht="12" customHeight="1">
      <c r="A31" s="5"/>
      <c r="B31" s="45"/>
      <c r="C31" s="46"/>
      <c r="D31" s="46"/>
      <c r="E31" s="46"/>
      <c r="F31" s="45"/>
      <c r="G31" s="45"/>
    </row>
    <row r="32" spans="1:7" ht="12" customHeight="1">
      <c r="A32" s="5"/>
      <c r="B32" s="47" t="s">
        <v>23</v>
      </c>
      <c r="C32" s="48"/>
      <c r="D32" s="48"/>
      <c r="E32" s="48"/>
      <c r="F32" s="49"/>
      <c r="G32" s="49"/>
    </row>
    <row r="33" spans="1:11" ht="12" customHeight="1">
      <c r="A33" s="2"/>
      <c r="B33" s="50"/>
      <c r="C33" s="51"/>
      <c r="D33" s="51"/>
      <c r="E33" s="51"/>
      <c r="F33" s="52"/>
      <c r="G33" s="52"/>
    </row>
    <row r="34" spans="1:11" ht="12" customHeight="1">
      <c r="A34" s="5"/>
      <c r="B34" s="39" t="s">
        <v>24</v>
      </c>
      <c r="C34" s="40"/>
      <c r="D34" s="41"/>
      <c r="E34" s="41"/>
      <c r="F34" s="42"/>
      <c r="G34" s="42"/>
    </row>
    <row r="35" spans="1:11" ht="24" customHeight="1">
      <c r="A35" s="5"/>
      <c r="B35" s="53" t="s">
        <v>14</v>
      </c>
      <c r="C35" s="53" t="s">
        <v>15</v>
      </c>
      <c r="D35" s="53" t="s">
        <v>16</v>
      </c>
      <c r="E35" s="53" t="s">
        <v>17</v>
      </c>
      <c r="F35" s="54" t="s">
        <v>18</v>
      </c>
      <c r="G35" s="53" t="s">
        <v>19</v>
      </c>
    </row>
    <row r="36" spans="1:11" ht="12.75" customHeight="1">
      <c r="A36" s="25"/>
      <c r="B36" s="136" t="s">
        <v>69</v>
      </c>
      <c r="C36" s="127" t="s">
        <v>25</v>
      </c>
      <c r="D36" s="137">
        <v>0.4</v>
      </c>
      <c r="E36" s="137" t="s">
        <v>26</v>
      </c>
      <c r="F36" s="18">
        <v>135000</v>
      </c>
      <c r="G36" s="18">
        <f>(D36*F36)</f>
        <v>54000</v>
      </c>
    </row>
    <row r="37" spans="1:11" ht="12.75" customHeight="1">
      <c r="A37" s="25"/>
      <c r="B37" s="126" t="s">
        <v>70</v>
      </c>
      <c r="C37" s="127" t="s">
        <v>25</v>
      </c>
      <c r="D37" s="137">
        <v>0.4</v>
      </c>
      <c r="E37" s="137" t="s">
        <v>26</v>
      </c>
      <c r="F37" s="18">
        <v>135000</v>
      </c>
      <c r="G37" s="18">
        <f t="shared" ref="G37:G40" si="1">(D37*F37)</f>
        <v>54000</v>
      </c>
    </row>
    <row r="38" spans="1:11" ht="12.75" customHeight="1">
      <c r="A38" s="25"/>
      <c r="B38" s="126" t="s">
        <v>71</v>
      </c>
      <c r="C38" s="127" t="s">
        <v>25</v>
      </c>
      <c r="D38" s="137">
        <v>0.25</v>
      </c>
      <c r="E38" s="137" t="s">
        <v>26</v>
      </c>
      <c r="F38" s="18">
        <v>135000</v>
      </c>
      <c r="G38" s="18">
        <f t="shared" si="1"/>
        <v>33750</v>
      </c>
    </row>
    <row r="39" spans="1:11" ht="12.75" customHeight="1">
      <c r="A39" s="25"/>
      <c r="B39" s="126" t="s">
        <v>72</v>
      </c>
      <c r="C39" s="127" t="s">
        <v>25</v>
      </c>
      <c r="D39" s="137">
        <v>0.1</v>
      </c>
      <c r="E39" s="137" t="s">
        <v>26</v>
      </c>
      <c r="F39" s="18">
        <v>135000</v>
      </c>
      <c r="G39" s="18">
        <f t="shared" si="1"/>
        <v>13500</v>
      </c>
    </row>
    <row r="40" spans="1:11" ht="12.75" customHeight="1">
      <c r="A40" s="25"/>
      <c r="B40" s="126" t="s">
        <v>94</v>
      </c>
      <c r="C40" s="127" t="s">
        <v>25</v>
      </c>
      <c r="D40" s="137">
        <v>0.6</v>
      </c>
      <c r="E40" s="137" t="s">
        <v>26</v>
      </c>
      <c r="F40" s="18">
        <v>135000</v>
      </c>
      <c r="G40" s="18">
        <f t="shared" si="1"/>
        <v>81000</v>
      </c>
    </row>
    <row r="41" spans="1:11" ht="12.75" customHeight="1">
      <c r="A41" s="5"/>
      <c r="B41" s="55" t="s">
        <v>27</v>
      </c>
      <c r="C41" s="56"/>
      <c r="D41" s="56"/>
      <c r="E41" s="56"/>
      <c r="F41" s="57"/>
      <c r="G41" s="58">
        <f>SUM(G36:G40)</f>
        <v>236250</v>
      </c>
    </row>
    <row r="42" spans="1:11" ht="12" customHeight="1">
      <c r="A42" s="2"/>
      <c r="B42" s="50"/>
      <c r="C42" s="51"/>
      <c r="D42" s="51"/>
      <c r="E42" s="51"/>
      <c r="F42" s="52"/>
      <c r="G42" s="52"/>
    </row>
    <row r="43" spans="1:11" ht="12" customHeight="1">
      <c r="A43" s="5"/>
      <c r="B43" s="39" t="s">
        <v>28</v>
      </c>
      <c r="C43" s="40"/>
      <c r="D43" s="41"/>
      <c r="E43" s="41"/>
      <c r="F43" s="42"/>
      <c r="G43" s="42"/>
    </row>
    <row r="44" spans="1:11" ht="24" customHeight="1">
      <c r="A44" s="5"/>
      <c r="B44" s="54" t="s">
        <v>29</v>
      </c>
      <c r="C44" s="54" t="s">
        <v>30</v>
      </c>
      <c r="D44" s="54" t="s">
        <v>31</v>
      </c>
      <c r="E44" s="54" t="s">
        <v>17</v>
      </c>
      <c r="F44" s="54" t="s">
        <v>18</v>
      </c>
      <c r="G44" s="54" t="s">
        <v>19</v>
      </c>
      <c r="K44" s="125"/>
    </row>
    <row r="45" spans="1:11" ht="12.75" customHeight="1">
      <c r="A45" s="25"/>
      <c r="B45" s="126" t="s">
        <v>95</v>
      </c>
      <c r="C45" s="138" t="s">
        <v>33</v>
      </c>
      <c r="D45" s="132">
        <v>28000</v>
      </c>
      <c r="E45" s="127" t="s">
        <v>96</v>
      </c>
      <c r="F45" s="142">
        <v>36</v>
      </c>
      <c r="G45" s="142">
        <f>(D45*F45)</f>
        <v>1008000</v>
      </c>
      <c r="K45" s="125"/>
    </row>
    <row r="46" spans="1:11" ht="12.75" customHeight="1">
      <c r="A46" s="25"/>
      <c r="B46" s="139" t="s">
        <v>32</v>
      </c>
      <c r="C46" s="138"/>
      <c r="D46" s="140"/>
      <c r="E46" s="127"/>
      <c r="F46" s="141"/>
      <c r="G46" s="141"/>
    </row>
    <row r="47" spans="1:11" ht="12.75" customHeight="1">
      <c r="A47" s="25"/>
      <c r="B47" s="126" t="s">
        <v>104</v>
      </c>
      <c r="C47" s="138" t="s">
        <v>97</v>
      </c>
      <c r="D47" s="140">
        <v>25</v>
      </c>
      <c r="E47" s="127" t="s">
        <v>96</v>
      </c>
      <c r="F47" s="141">
        <v>7000</v>
      </c>
      <c r="G47" s="141">
        <f t="shared" ref="G46:G61" si="2">(D47*F47)</f>
        <v>175000</v>
      </c>
    </row>
    <row r="48" spans="1:11" ht="12.75" customHeight="1">
      <c r="A48" s="25"/>
      <c r="B48" s="126" t="s">
        <v>79</v>
      </c>
      <c r="C48" s="138" t="s">
        <v>33</v>
      </c>
      <c r="D48" s="140">
        <v>200</v>
      </c>
      <c r="E48" s="127" t="s">
        <v>89</v>
      </c>
      <c r="F48" s="141">
        <v>390</v>
      </c>
      <c r="G48" s="141">
        <f t="shared" si="2"/>
        <v>78000</v>
      </c>
    </row>
    <row r="49" spans="1:7" ht="12.75" customHeight="1">
      <c r="A49" s="25"/>
      <c r="B49" s="126" t="s">
        <v>105</v>
      </c>
      <c r="C49" s="138" t="s">
        <v>33</v>
      </c>
      <c r="D49" s="140">
        <v>150</v>
      </c>
      <c r="E49" s="127" t="s">
        <v>89</v>
      </c>
      <c r="F49" s="141">
        <v>950</v>
      </c>
      <c r="G49" s="141">
        <f t="shared" si="2"/>
        <v>142500</v>
      </c>
    </row>
    <row r="50" spans="1:7" ht="12.75" customHeight="1">
      <c r="A50" s="25"/>
      <c r="B50" s="139" t="s">
        <v>73</v>
      </c>
      <c r="C50" s="138"/>
      <c r="D50" s="140"/>
      <c r="E50" s="127"/>
      <c r="F50" s="141"/>
      <c r="G50" s="141"/>
    </row>
    <row r="51" spans="1:7" ht="12.75" customHeight="1">
      <c r="A51" s="25"/>
      <c r="B51" s="126" t="s">
        <v>98</v>
      </c>
      <c r="C51" s="138" t="s">
        <v>99</v>
      </c>
      <c r="D51" s="140">
        <v>1</v>
      </c>
      <c r="E51" s="127" t="s">
        <v>89</v>
      </c>
      <c r="F51" s="141">
        <v>38910</v>
      </c>
      <c r="G51" s="141">
        <f t="shared" si="2"/>
        <v>38910</v>
      </c>
    </row>
    <row r="52" spans="1:7" ht="12.75" customHeight="1">
      <c r="A52" s="25"/>
      <c r="B52" s="126" t="s">
        <v>100</v>
      </c>
      <c r="C52" s="138" t="s">
        <v>99</v>
      </c>
      <c r="D52" s="140">
        <v>0.5</v>
      </c>
      <c r="E52" s="127" t="s">
        <v>89</v>
      </c>
      <c r="F52" s="141">
        <v>33610</v>
      </c>
      <c r="G52" s="141">
        <f t="shared" si="2"/>
        <v>16805</v>
      </c>
    </row>
    <row r="53" spans="1:7" ht="12.75" customHeight="1">
      <c r="A53" s="25"/>
      <c r="B53" s="126" t="s">
        <v>101</v>
      </c>
      <c r="C53" s="138" t="s">
        <v>99</v>
      </c>
      <c r="D53" s="140">
        <v>0.5</v>
      </c>
      <c r="E53" s="127" t="s">
        <v>89</v>
      </c>
      <c r="F53" s="143">
        <v>50000</v>
      </c>
      <c r="G53" s="141">
        <f t="shared" si="2"/>
        <v>25000</v>
      </c>
    </row>
    <row r="54" spans="1:7" ht="12.75" customHeight="1">
      <c r="A54" s="25"/>
      <c r="B54" s="126" t="s">
        <v>74</v>
      </c>
      <c r="C54" s="138" t="s">
        <v>33</v>
      </c>
      <c r="D54" s="132">
        <v>0.5</v>
      </c>
      <c r="E54" s="127" t="s">
        <v>89</v>
      </c>
      <c r="F54" s="141">
        <v>66280</v>
      </c>
      <c r="G54" s="141">
        <f t="shared" si="2"/>
        <v>33140</v>
      </c>
    </row>
    <row r="55" spans="1:7" ht="12.75" customHeight="1">
      <c r="A55" s="25"/>
      <c r="B55" s="139" t="s">
        <v>75</v>
      </c>
      <c r="C55" s="138"/>
      <c r="D55" s="140"/>
      <c r="E55" s="127"/>
      <c r="F55" s="141"/>
      <c r="G55" s="141"/>
    </row>
    <row r="56" spans="1:7" ht="12.75" customHeight="1">
      <c r="A56" s="25"/>
      <c r="B56" s="126" t="s">
        <v>76</v>
      </c>
      <c r="C56" s="138" t="s">
        <v>99</v>
      </c>
      <c r="D56" s="140">
        <v>2.5</v>
      </c>
      <c r="E56" s="127" t="s">
        <v>89</v>
      </c>
      <c r="F56" s="141">
        <v>33422</v>
      </c>
      <c r="G56" s="141">
        <f t="shared" si="2"/>
        <v>83555</v>
      </c>
    </row>
    <row r="57" spans="1:7" ht="12.75" customHeight="1">
      <c r="A57" s="25"/>
      <c r="B57" s="126" t="s">
        <v>77</v>
      </c>
      <c r="C57" s="138" t="s">
        <v>99</v>
      </c>
      <c r="D57" s="140">
        <v>1</v>
      </c>
      <c r="E57" s="127" t="s">
        <v>89</v>
      </c>
      <c r="F57" s="141">
        <v>93000</v>
      </c>
      <c r="G57" s="141">
        <f t="shared" si="2"/>
        <v>93000</v>
      </c>
    </row>
    <row r="58" spans="1:7" ht="12.75" customHeight="1">
      <c r="A58" s="25"/>
      <c r="B58" s="126" t="s">
        <v>102</v>
      </c>
      <c r="C58" s="138" t="s">
        <v>99</v>
      </c>
      <c r="D58" s="140">
        <v>1</v>
      </c>
      <c r="E58" s="127" t="s">
        <v>89</v>
      </c>
      <c r="F58" s="143">
        <v>51280</v>
      </c>
      <c r="G58" s="141">
        <f t="shared" si="2"/>
        <v>51280</v>
      </c>
    </row>
    <row r="59" spans="1:7" ht="12.75" customHeight="1">
      <c r="A59" s="25"/>
      <c r="B59" s="126" t="s">
        <v>78</v>
      </c>
      <c r="C59" s="138" t="s">
        <v>33</v>
      </c>
      <c r="D59" s="140">
        <v>2</v>
      </c>
      <c r="E59" s="127" t="s">
        <v>89</v>
      </c>
      <c r="F59" s="143">
        <v>26870</v>
      </c>
      <c r="G59" s="141">
        <f t="shared" si="2"/>
        <v>53740</v>
      </c>
    </row>
    <row r="60" spans="1:7" ht="12.75" customHeight="1">
      <c r="A60" s="25"/>
      <c r="B60" s="139" t="s">
        <v>34</v>
      </c>
      <c r="C60" s="138"/>
      <c r="D60" s="140"/>
      <c r="E60" s="127"/>
      <c r="F60" s="141"/>
      <c r="G60" s="141"/>
    </row>
    <row r="61" spans="1:7" ht="12.75" customHeight="1">
      <c r="A61" s="25"/>
      <c r="B61" s="126" t="s">
        <v>103</v>
      </c>
      <c r="C61" s="138" t="s">
        <v>99</v>
      </c>
      <c r="D61" s="140">
        <v>3</v>
      </c>
      <c r="E61" s="127" t="s">
        <v>26</v>
      </c>
      <c r="F61" s="141">
        <v>13650</v>
      </c>
      <c r="G61" s="141">
        <f t="shared" si="2"/>
        <v>40950</v>
      </c>
    </row>
    <row r="62" spans="1:7" ht="13.5" customHeight="1">
      <c r="A62" s="5"/>
      <c r="B62" s="61" t="s">
        <v>35</v>
      </c>
      <c r="C62" s="62"/>
      <c r="D62" s="62"/>
      <c r="E62" s="62"/>
      <c r="F62" s="63"/>
      <c r="G62" s="64">
        <f>SUM(G45:G61)</f>
        <v>1839880</v>
      </c>
    </row>
    <row r="63" spans="1:7" ht="12" customHeight="1">
      <c r="A63" s="2"/>
      <c r="B63" s="50"/>
      <c r="C63" s="51"/>
      <c r="D63" s="51"/>
      <c r="E63" s="65"/>
      <c r="F63" s="52"/>
      <c r="G63" s="52"/>
    </row>
    <row r="64" spans="1:7" ht="12" customHeight="1">
      <c r="A64" s="5"/>
      <c r="B64" s="39" t="s">
        <v>36</v>
      </c>
      <c r="C64" s="40"/>
      <c r="D64" s="41"/>
      <c r="E64" s="41"/>
      <c r="F64" s="42"/>
      <c r="G64" s="42"/>
    </row>
    <row r="65" spans="1:7" ht="24" customHeight="1">
      <c r="A65" s="5"/>
      <c r="B65" s="53" t="s">
        <v>37</v>
      </c>
      <c r="C65" s="54" t="s">
        <v>30</v>
      </c>
      <c r="D65" s="54" t="s">
        <v>31</v>
      </c>
      <c r="E65" s="53" t="s">
        <v>17</v>
      </c>
      <c r="F65" s="54" t="s">
        <v>18</v>
      </c>
      <c r="G65" s="53" t="s">
        <v>19</v>
      </c>
    </row>
    <row r="66" spans="1:7" ht="12.75" customHeight="1">
      <c r="A66" s="25"/>
      <c r="B66" s="12"/>
      <c r="C66" s="59"/>
      <c r="D66" s="60"/>
      <c r="E66" s="33"/>
      <c r="F66" s="66"/>
      <c r="G66" s="60"/>
    </row>
    <row r="67" spans="1:7" ht="13.5" customHeight="1">
      <c r="A67" s="5"/>
      <c r="B67" s="67" t="s">
        <v>38</v>
      </c>
      <c r="C67" s="68"/>
      <c r="D67" s="68"/>
      <c r="E67" s="68"/>
      <c r="F67" s="69"/>
      <c r="G67" s="70"/>
    </row>
    <row r="68" spans="1:7" ht="12" customHeight="1">
      <c r="A68" s="2"/>
      <c r="B68" s="87"/>
      <c r="C68" s="87"/>
      <c r="D68" s="87"/>
      <c r="E68" s="87"/>
      <c r="F68" s="88"/>
      <c r="G68" s="88"/>
    </row>
    <row r="69" spans="1:7" ht="12" customHeight="1">
      <c r="A69" s="84"/>
      <c r="B69" s="89" t="s">
        <v>39</v>
      </c>
      <c r="C69" s="90"/>
      <c r="D69" s="90"/>
      <c r="E69" s="90"/>
      <c r="F69" s="90"/>
      <c r="G69" s="91">
        <f>G27+G41+G62+G67</f>
        <v>3066130</v>
      </c>
    </row>
    <row r="70" spans="1:7" ht="12" customHeight="1">
      <c r="A70" s="84"/>
      <c r="B70" s="92" t="s">
        <v>40</v>
      </c>
      <c r="C70" s="72"/>
      <c r="D70" s="72"/>
      <c r="E70" s="72"/>
      <c r="F70" s="72"/>
      <c r="G70" s="93">
        <f>G69*0.05</f>
        <v>153306.5</v>
      </c>
    </row>
    <row r="71" spans="1:7" ht="12" customHeight="1">
      <c r="A71" s="84"/>
      <c r="B71" s="94" t="s">
        <v>41</v>
      </c>
      <c r="C71" s="71"/>
      <c r="D71" s="71"/>
      <c r="E71" s="71"/>
      <c r="F71" s="71"/>
      <c r="G71" s="95">
        <f>G70+G69</f>
        <v>3219436.5</v>
      </c>
    </row>
    <row r="72" spans="1:7" ht="12" customHeight="1">
      <c r="A72" s="84"/>
      <c r="B72" s="92" t="s">
        <v>42</v>
      </c>
      <c r="C72" s="72"/>
      <c r="D72" s="72"/>
      <c r="E72" s="72"/>
      <c r="F72" s="72"/>
      <c r="G72" s="93">
        <f>G12</f>
        <v>8050000</v>
      </c>
    </row>
    <row r="73" spans="1:7" ht="12" customHeight="1">
      <c r="A73" s="84"/>
      <c r="B73" s="96" t="s">
        <v>43</v>
      </c>
      <c r="C73" s="97"/>
      <c r="D73" s="97"/>
      <c r="E73" s="97"/>
      <c r="F73" s="97"/>
      <c r="G73" s="98">
        <f>G72-G71</f>
        <v>4830563.5</v>
      </c>
    </row>
    <row r="74" spans="1:7" ht="12" customHeight="1">
      <c r="A74" s="84"/>
      <c r="B74" s="85" t="s">
        <v>44</v>
      </c>
      <c r="C74" s="86"/>
      <c r="D74" s="86"/>
      <c r="E74" s="86"/>
      <c r="F74" s="86"/>
      <c r="G74" s="81"/>
    </row>
    <row r="75" spans="1:7" ht="12.75" customHeight="1" thickBot="1">
      <c r="A75" s="84"/>
      <c r="B75" s="99"/>
      <c r="C75" s="86"/>
      <c r="D75" s="86"/>
      <c r="E75" s="86"/>
      <c r="F75" s="86"/>
      <c r="G75" s="81"/>
    </row>
    <row r="76" spans="1:7" ht="12" customHeight="1">
      <c r="A76" s="84"/>
      <c r="B76" s="111" t="s">
        <v>45</v>
      </c>
      <c r="C76" s="112"/>
      <c r="D76" s="112"/>
      <c r="E76" s="112"/>
      <c r="F76" s="113"/>
      <c r="G76" s="81"/>
    </row>
    <row r="77" spans="1:7" ht="12" customHeight="1">
      <c r="A77" s="84"/>
      <c r="B77" s="114" t="s">
        <v>46</v>
      </c>
      <c r="C77" s="83"/>
      <c r="D77" s="83"/>
      <c r="E77" s="83"/>
      <c r="F77" s="115"/>
      <c r="G77" s="81"/>
    </row>
    <row r="78" spans="1:7" ht="12" customHeight="1">
      <c r="A78" s="84"/>
      <c r="B78" s="114" t="s">
        <v>47</v>
      </c>
      <c r="C78" s="83"/>
      <c r="D78" s="83"/>
      <c r="E78" s="83"/>
      <c r="F78" s="115"/>
      <c r="G78" s="81"/>
    </row>
    <row r="79" spans="1:7" ht="12" customHeight="1">
      <c r="A79" s="84"/>
      <c r="B79" s="114" t="s">
        <v>48</v>
      </c>
      <c r="C79" s="83"/>
      <c r="D79" s="83"/>
      <c r="E79" s="83"/>
      <c r="F79" s="115"/>
      <c r="G79" s="81"/>
    </row>
    <row r="80" spans="1:7" ht="12" customHeight="1">
      <c r="A80" s="84"/>
      <c r="B80" s="114" t="s">
        <v>49</v>
      </c>
      <c r="C80" s="83"/>
      <c r="D80" s="83"/>
      <c r="E80" s="83"/>
      <c r="F80" s="115"/>
      <c r="G80" s="81"/>
    </row>
    <row r="81" spans="1:7" ht="12" customHeight="1">
      <c r="A81" s="84"/>
      <c r="B81" s="114" t="s">
        <v>50</v>
      </c>
      <c r="C81" s="83"/>
      <c r="D81" s="83"/>
      <c r="E81" s="83"/>
      <c r="F81" s="115"/>
      <c r="G81" s="81"/>
    </row>
    <row r="82" spans="1:7" ht="12.75" customHeight="1" thickBot="1">
      <c r="A82" s="84"/>
      <c r="B82" s="116" t="s">
        <v>51</v>
      </c>
      <c r="C82" s="117"/>
      <c r="D82" s="117"/>
      <c r="E82" s="117"/>
      <c r="F82" s="118"/>
      <c r="G82" s="81"/>
    </row>
    <row r="83" spans="1:7" ht="12.75" customHeight="1">
      <c r="A83" s="84"/>
      <c r="B83" s="109"/>
      <c r="C83" s="83"/>
      <c r="D83" s="83"/>
      <c r="E83" s="83"/>
      <c r="F83" s="83"/>
      <c r="G83" s="81"/>
    </row>
    <row r="84" spans="1:7" ht="15" customHeight="1" thickBot="1">
      <c r="A84" s="84"/>
      <c r="B84" s="147" t="s">
        <v>52</v>
      </c>
      <c r="C84" s="148"/>
      <c r="D84" s="108"/>
      <c r="E84" s="74"/>
      <c r="F84" s="74"/>
      <c r="G84" s="81"/>
    </row>
    <row r="85" spans="1:7" ht="12" customHeight="1">
      <c r="A85" s="84"/>
      <c r="B85" s="101" t="s">
        <v>37</v>
      </c>
      <c r="C85" s="75" t="s">
        <v>53</v>
      </c>
      <c r="D85" s="102" t="s">
        <v>54</v>
      </c>
      <c r="E85" s="74"/>
      <c r="F85" s="74"/>
      <c r="G85" s="81"/>
    </row>
    <row r="86" spans="1:7" ht="12" customHeight="1">
      <c r="A86" s="84"/>
      <c r="B86" s="103" t="s">
        <v>55</v>
      </c>
      <c r="C86" s="76">
        <f>G27</f>
        <v>990000</v>
      </c>
      <c r="D86" s="104">
        <f>(C86/C92)</f>
        <v>0.30750722991430335</v>
      </c>
      <c r="E86" s="74"/>
      <c r="F86" s="74"/>
      <c r="G86" s="81"/>
    </row>
    <row r="87" spans="1:7" ht="12" customHeight="1">
      <c r="A87" s="84"/>
      <c r="B87" s="103" t="s">
        <v>56</v>
      </c>
      <c r="C87" s="77">
        <v>0</v>
      </c>
      <c r="D87" s="104">
        <v>0</v>
      </c>
      <c r="E87" s="74"/>
      <c r="F87" s="74"/>
      <c r="G87" s="81"/>
    </row>
    <row r="88" spans="1:7" ht="12" customHeight="1">
      <c r="A88" s="84"/>
      <c r="B88" s="103" t="s">
        <v>57</v>
      </c>
      <c r="C88" s="76">
        <f>G41</f>
        <v>236250</v>
      </c>
      <c r="D88" s="104">
        <f>(C88/C92)</f>
        <v>7.3382407138640568E-2</v>
      </c>
      <c r="E88" s="74"/>
      <c r="F88" s="74"/>
      <c r="G88" s="81"/>
    </row>
    <row r="89" spans="1:7" ht="12" customHeight="1">
      <c r="A89" s="84"/>
      <c r="B89" s="103" t="s">
        <v>29</v>
      </c>
      <c r="C89" s="76">
        <f>G62</f>
        <v>1839880</v>
      </c>
      <c r="D89" s="104">
        <f>(C89/C92)</f>
        <v>0.57149131532800845</v>
      </c>
      <c r="E89" s="74"/>
      <c r="F89" s="74"/>
      <c r="G89" s="81"/>
    </row>
    <row r="90" spans="1:7" ht="12" customHeight="1">
      <c r="A90" s="84"/>
      <c r="B90" s="103" t="s">
        <v>58</v>
      </c>
      <c r="C90" s="78"/>
      <c r="D90" s="104">
        <f>(C90/C92)</f>
        <v>0</v>
      </c>
      <c r="E90" s="80"/>
      <c r="F90" s="80"/>
      <c r="G90" s="81"/>
    </row>
    <row r="91" spans="1:7" ht="12" customHeight="1">
      <c r="A91" s="84"/>
      <c r="B91" s="103" t="s">
        <v>59</v>
      </c>
      <c r="C91" s="78">
        <f>G70</f>
        <v>153306.5</v>
      </c>
      <c r="D91" s="104">
        <f>(C91/C92)</f>
        <v>4.7619047619047616E-2</v>
      </c>
      <c r="E91" s="80"/>
      <c r="F91" s="80"/>
      <c r="G91" s="81"/>
    </row>
    <row r="92" spans="1:7" ht="12.75" customHeight="1" thickBot="1">
      <c r="A92" s="84"/>
      <c r="B92" s="105" t="s">
        <v>60</v>
      </c>
      <c r="C92" s="106">
        <f>SUM(C86:C91)</f>
        <v>3219436.5</v>
      </c>
      <c r="D92" s="107">
        <f>SUM(D86:D91)</f>
        <v>1</v>
      </c>
      <c r="E92" s="80"/>
      <c r="F92" s="80"/>
      <c r="G92" s="81"/>
    </row>
    <row r="93" spans="1:7" ht="12" customHeight="1">
      <c r="A93" s="84"/>
      <c r="B93" s="99"/>
      <c r="C93" s="86"/>
      <c r="D93" s="86"/>
      <c r="E93" s="86"/>
      <c r="F93" s="86"/>
      <c r="G93" s="81"/>
    </row>
    <row r="94" spans="1:7" ht="12.75" customHeight="1">
      <c r="A94" s="84"/>
      <c r="B94" s="100"/>
      <c r="C94" s="86"/>
      <c r="D94" s="86"/>
      <c r="E94" s="86"/>
      <c r="F94" s="86"/>
      <c r="G94" s="81"/>
    </row>
    <row r="95" spans="1:7" ht="12" customHeight="1" thickBot="1">
      <c r="A95" s="73"/>
      <c r="B95" s="120"/>
      <c r="C95" s="121" t="s">
        <v>107</v>
      </c>
      <c r="D95" s="122"/>
      <c r="E95" s="123"/>
      <c r="F95" s="79"/>
      <c r="G95" s="81"/>
    </row>
    <row r="96" spans="1:7" ht="12" customHeight="1">
      <c r="A96" s="84"/>
      <c r="B96" s="124" t="s">
        <v>80</v>
      </c>
      <c r="C96" s="144">
        <v>20000</v>
      </c>
      <c r="D96" s="144">
        <v>23000</v>
      </c>
      <c r="E96" s="145">
        <v>26000</v>
      </c>
      <c r="F96" s="119"/>
      <c r="G96" s="82"/>
    </row>
    <row r="97" spans="1:7" ht="12.75" customHeight="1" thickBot="1">
      <c r="A97" s="84"/>
      <c r="B97" s="105" t="s">
        <v>81</v>
      </c>
      <c r="C97" s="106">
        <f>G71/C96</f>
        <v>160.971825</v>
      </c>
      <c r="D97" s="106">
        <f>G71/D96</f>
        <v>139.97550000000001</v>
      </c>
      <c r="E97" s="106">
        <f>G71/E96</f>
        <v>123.82448076923077</v>
      </c>
      <c r="F97" s="119"/>
      <c r="G97" s="82"/>
    </row>
    <row r="98" spans="1:7" ht="15.6" customHeight="1">
      <c r="A98" s="84"/>
      <c r="B98" s="110" t="s">
        <v>61</v>
      </c>
      <c r="C98" s="83"/>
      <c r="D98" s="83"/>
      <c r="E98" s="83"/>
      <c r="F98" s="83"/>
      <c r="G98" s="83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0E8736-63F2-49B9-9971-A27FD358B2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16F197-E4D7-4E3E-8622-390A58ECB6B8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1030f0af-99cb-42f1-88fc-acec73331192"/>
    <ds:schemaRef ds:uri="c5dbce2d-49dc-4afe-a5b0-d7fb7a901161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130319E1-4865-4D3E-B8EB-1849DEE149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grano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2021-04-06T13:26:53Z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