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1" documentId="11_512A502D84F14B0FD46D126EF344D9401DA3905F" xr6:coauthVersionLast="46" xr6:coauthVersionMax="46" xr10:uidLastSave="{86E21933-6806-4126-99E5-FA95C5369C4A}"/>
  <bookViews>
    <workbookView xWindow="-90" yWindow="-90" windowWidth="19380" windowHeight="10980" xr2:uid="{00000000-000D-0000-FFFF-FFFF00000000}"/>
  </bookViews>
  <sheets>
    <sheet name="27 Cebolla de Guarda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7" l="1"/>
  <c r="C94" i="17" s="1"/>
  <c r="G65" i="17"/>
  <c r="G64" i="17"/>
  <c r="G62" i="17"/>
  <c r="F60" i="17"/>
  <c r="G60" i="17" s="1"/>
  <c r="F58" i="17"/>
  <c r="G58" i="17" s="1"/>
  <c r="F56" i="17"/>
  <c r="G56" i="17" s="1"/>
  <c r="G55" i="17"/>
  <c r="G53" i="17"/>
  <c r="G52" i="17"/>
  <c r="G50" i="17"/>
  <c r="G49" i="17"/>
  <c r="G47" i="17"/>
  <c r="G46" i="17"/>
  <c r="G45" i="17"/>
  <c r="G39" i="17"/>
  <c r="G38" i="17"/>
  <c r="G37" i="17"/>
  <c r="G36" i="17"/>
  <c r="G26" i="17"/>
  <c r="G25" i="17"/>
  <c r="G24" i="17"/>
  <c r="G23" i="17"/>
  <c r="G22" i="17"/>
  <c r="G21" i="17"/>
  <c r="G12" i="17"/>
  <c r="G76" i="17" s="1"/>
  <c r="G40" i="17" l="1"/>
  <c r="C92" i="17" s="1"/>
  <c r="G27" i="17"/>
  <c r="C90" i="17" s="1"/>
  <c r="G66" i="17"/>
  <c r="C93" i="17" s="1"/>
  <c r="G73" i="17" l="1"/>
  <c r="G74" i="17" s="1"/>
  <c r="C95" i="17" s="1"/>
  <c r="G75" i="17" l="1"/>
  <c r="G77" i="17" s="1"/>
  <c r="C96" i="17"/>
  <c r="D101" i="17" l="1"/>
  <c r="C101" i="17"/>
  <c r="E101" i="17"/>
  <c r="D94" i="17"/>
  <c r="D90" i="17"/>
  <c r="D92" i="17"/>
  <c r="D93" i="17"/>
  <c r="D95" i="17"/>
  <c r="D96" i="17" l="1"/>
</calcChain>
</file>

<file path=xl/sharedStrings.xml><?xml version="1.0" encoding="utf-8"?>
<sst xmlns="http://schemas.openxmlformats.org/spreadsheetml/2006/main" count="174" uniqueCount="123">
  <si>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</si>
  <si>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</si>
  <si>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</si>
  <si>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</si>
  <si>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</si>
  <si>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</si>
  <si>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</si>
  <si>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</si>
  <si>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</si>
  <si>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</si>
  <si>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</si>
  <si>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</si>
  <si>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</si>
  <si>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</si>
  <si>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</si>
  <si>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</si>
  <si>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</si>
  <si>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</si>
  <si>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</si>
  <si>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</si>
  <si>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</si>
  <si>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</si>
  <si>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</si>
  <si>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</si>
  <si>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</si>
  <si>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</si>
  <si>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</si>
  <si>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</si>
  <si>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</si>
  <si>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</si>
  <si>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</si>
  <si>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</si>
  <si>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</si>
  <si>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</si>
  <si>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</si>
  <si>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</si>
  <si>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</si>
  <si>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</si>
  <si>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</si>
  <si>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</si>
  <si>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</si>
  <si>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</si>
  <si>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</si>
  <si>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</si>
  <si>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</si>
  <si>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</si>
  <si>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</si>
  <si>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</si>
  <si>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</si>
  <si>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</si>
  <si>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</si>
  <si>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</si>
  <si>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</si>
  <si>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</si>
  <si>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</si>
  <si>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</si>
  <si>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</si>
  <si>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</si>
  <si>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</si>
  <si>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</si>
  <si>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</si>
  <si>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</si>
  <si>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Coquimbo</t>
  </si>
  <si>
    <t>Octubre - Diciembre</t>
  </si>
  <si>
    <t>Noviembre - Febrero</t>
  </si>
  <si>
    <t>Agosto - Octubre</t>
  </si>
  <si>
    <t>KG</t>
  </si>
  <si>
    <t>Illapel</t>
  </si>
  <si>
    <t>Febrero - Marzo</t>
  </si>
  <si>
    <t>Agosto - Enero</t>
  </si>
  <si>
    <t>ESCENARIOS COSTO UNITARIO  ($/Kg)</t>
  </si>
  <si>
    <t>Octubre - Febrero</t>
  </si>
  <si>
    <t>Agosto - Febrero</t>
  </si>
  <si>
    <t>RENDIMIENTO (Unidad/Há.)</t>
  </si>
  <si>
    <t>Aradura</t>
  </si>
  <si>
    <t>L1 700</t>
  </si>
  <si>
    <t>break</t>
  </si>
  <si>
    <t>Rendimiento (Un/hà)</t>
  </si>
  <si>
    <t>FUNGICIDAS</t>
  </si>
  <si>
    <t>Melgadura</t>
  </si>
  <si>
    <t>Riego</t>
  </si>
  <si>
    <t>Aplicación agroquimicos</t>
  </si>
  <si>
    <t>Todas</t>
  </si>
  <si>
    <t>Sequia</t>
  </si>
  <si>
    <t>PRECIO ESPERADO ($/Unidad)</t>
  </si>
  <si>
    <t>Rastraje</t>
  </si>
  <si>
    <t>Septiembre - Octubre</t>
  </si>
  <si>
    <t>M2</t>
  </si>
  <si>
    <t>Arrancar Almacigo</t>
  </si>
  <si>
    <t>Plantacion</t>
  </si>
  <si>
    <t xml:space="preserve">Aplicacion fertilizantes </t>
  </si>
  <si>
    <t>Agosto - Noviembre</t>
  </si>
  <si>
    <t>Cosecha y ensacado</t>
  </si>
  <si>
    <t>Enero - Marzo</t>
  </si>
  <si>
    <t>Abril - Junio</t>
  </si>
  <si>
    <t>Acequiadora</t>
  </si>
  <si>
    <t>mezcla hortalicera</t>
  </si>
  <si>
    <t>Abril - Mayo</t>
  </si>
  <si>
    <t>urea granulada</t>
  </si>
  <si>
    <t>nitrato de potasio</t>
  </si>
  <si>
    <t>prodigio 600SC</t>
  </si>
  <si>
    <t>hache uno 2000</t>
  </si>
  <si>
    <t>consento 450 SC</t>
  </si>
  <si>
    <t>ridomil gold</t>
  </si>
  <si>
    <t>Julio - Noviembre</t>
  </si>
  <si>
    <t>INSECTICIDA:</t>
  </si>
  <si>
    <t>pirimor</t>
  </si>
  <si>
    <t>Octubre - Marzo</t>
  </si>
  <si>
    <t>selecron 720 EC</t>
  </si>
  <si>
    <t>HUMECTANTE</t>
  </si>
  <si>
    <t>Junio - Noviembre</t>
  </si>
  <si>
    <t>ADHERENTE:</t>
  </si>
  <si>
    <t>Mayo - Noviembre</t>
  </si>
  <si>
    <t>FERTILIZANTE FOLIAR:</t>
  </si>
  <si>
    <t>terrasorb foliar</t>
  </si>
  <si>
    <t>Julio - Octubre</t>
  </si>
  <si>
    <t>fosfimax 40-20</t>
  </si>
  <si>
    <t>ALMACIGO plantas</t>
  </si>
  <si>
    <t>Cebolla de Guarda</t>
  </si>
  <si>
    <t>Mercado interno</t>
  </si>
  <si>
    <t>Costo unitario ($/unitario) (*)</t>
  </si>
  <si>
    <t>L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</si>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</sst>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_-;\-* #,##0_-;_-* &quot;-&quot;??_-;_-@_-"/>
    <numFmt numFmtId="170" formatCode="_-* #,##0.0_-;\-* #,##0.0_-;_-* &quot;-&quot;??_-;_-@_-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sz val="9"/>
      <color theme="1"/>
      <name val="Helvetica Neue"/>
      <family val="2"/>
      <scheme val="minor"/>
    </font>
    <font>
      <b/>
      <sz val="8"/>
      <name val="Arial Narrow"/>
      <family val="2"/>
    </font>
    <font>
      <b/>
      <i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 applyNumberFormat="0" applyFill="0" applyBorder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2" fillId="0" borderId="22"/>
    <xf numFmtId="0" fontId="22" fillId="0" borderId="22"/>
    <xf numFmtId="0" fontId="22" fillId="0" borderId="22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8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8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8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1" fillId="0" borderId="56" xfId="0" applyFont="1" applyFill="1" applyBorder="1"/>
    <xf numFmtId="0" fontId="21" fillId="0" borderId="56" xfId="0" applyFont="1" applyFill="1" applyBorder="1" applyAlignment="1">
      <alignment horizontal="center"/>
    </xf>
    <xf numFmtId="15" fontId="18" fillId="0" borderId="56" xfId="4" applyNumberFormat="1" applyFont="1" applyFill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3" fontId="18" fillId="0" borderId="56" xfId="4" applyNumberFormat="1" applyFont="1" applyFill="1" applyBorder="1" applyAlignment="1">
      <alignment horizontal="center" vertical="center"/>
    </xf>
    <xf numFmtId="1" fontId="18" fillId="0" borderId="56" xfId="5" applyNumberFormat="1" applyFont="1" applyFill="1" applyBorder="1" applyAlignment="1">
      <alignment horizontal="center" vertical="center"/>
    </xf>
    <xf numFmtId="3" fontId="18" fillId="0" borderId="56" xfId="5" applyNumberFormat="1" applyFont="1" applyFill="1" applyBorder="1" applyAlignment="1">
      <alignment horizontal="center" vertical="center"/>
    </xf>
    <xf numFmtId="15" fontId="18" fillId="0" borderId="56" xfId="5" applyNumberFormat="1" applyFont="1" applyFill="1" applyBorder="1" applyAlignment="1">
      <alignment vertical="center"/>
    </xf>
    <xf numFmtId="0" fontId="24" fillId="0" borderId="56" xfId="0" applyFont="1" applyFill="1" applyBorder="1"/>
    <xf numFmtId="0" fontId="21" fillId="0" borderId="56" xfId="0" applyFont="1" applyFill="1" applyBorder="1" applyAlignment="1">
      <alignment horizontal="center" vertical="center"/>
    </xf>
    <xf numFmtId="0" fontId="23" fillId="0" borderId="57" xfId="0" applyFont="1" applyBorder="1" applyAlignment="1">
      <alignment horizontal="right" vertical="center"/>
    </xf>
    <xf numFmtId="164" fontId="23" fillId="0" borderId="57" xfId="2" applyFont="1" applyBorder="1" applyAlignment="1">
      <alignment horizontal="right" vertical="center"/>
    </xf>
    <xf numFmtId="3" fontId="23" fillId="0" borderId="57" xfId="0" applyNumberFormat="1" applyFont="1" applyBorder="1" applyAlignment="1">
      <alignment horizontal="right" vertical="center"/>
    </xf>
    <xf numFmtId="0" fontId="23" fillId="0" borderId="57" xfId="0" applyFont="1" applyBorder="1" applyAlignment="1">
      <alignment horizontal="right" vertical="center" wrapText="1"/>
    </xf>
    <xf numFmtId="17" fontId="23" fillId="0" borderId="57" xfId="0" applyNumberFormat="1" applyFont="1" applyBorder="1" applyAlignment="1">
      <alignment horizontal="right" vertical="center"/>
    </xf>
    <xf numFmtId="0" fontId="20" fillId="0" borderId="56" xfId="0" applyFont="1" applyFill="1" applyBorder="1" applyAlignment="1">
      <alignment horizontal="center" vertical="center"/>
    </xf>
    <xf numFmtId="3" fontId="18" fillId="0" borderId="56" xfId="4" applyNumberFormat="1" applyFont="1" applyFill="1" applyBorder="1" applyAlignment="1">
      <alignment horizontal="right"/>
    </xf>
    <xf numFmtId="3" fontId="20" fillId="0" borderId="56" xfId="0" applyNumberFormat="1" applyFont="1" applyBorder="1" applyAlignment="1">
      <alignment horizontal="right" vertical="center"/>
    </xf>
    <xf numFmtId="169" fontId="18" fillId="0" borderId="56" xfId="1" applyNumberFormat="1" applyFont="1" applyFill="1" applyBorder="1" applyAlignment="1">
      <alignment horizontal="center" vertical="center"/>
    </xf>
    <xf numFmtId="15" fontId="25" fillId="0" borderId="56" xfId="5" applyNumberFormat="1" applyFont="1" applyFill="1" applyBorder="1" applyAlignment="1">
      <alignment vertical="center"/>
    </xf>
    <xf numFmtId="170" fontId="18" fillId="0" borderId="56" xfId="1" applyNumberFormat="1" applyFont="1" applyFill="1" applyBorder="1" applyAlignment="1">
      <alignment horizontal="center" vertical="center"/>
    </xf>
    <xf numFmtId="3" fontId="18" fillId="0" borderId="56" xfId="5" applyNumberFormat="1" applyFont="1" applyFill="1" applyBorder="1" applyAlignment="1">
      <alignment horizontal="right"/>
    </xf>
    <xf numFmtId="0" fontId="21" fillId="0" borderId="56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/>
    </xf>
    <xf numFmtId="1" fontId="24" fillId="0" borderId="56" xfId="5" applyNumberFormat="1" applyFont="1" applyFill="1" applyBorder="1" applyAlignment="1">
      <alignment horizontal="center" vertical="center"/>
    </xf>
    <xf numFmtId="3" fontId="18" fillId="0" borderId="56" xfId="5" applyNumberFormat="1" applyFont="1" applyFill="1" applyBorder="1" applyAlignment="1">
      <alignment horizontal="right" vertical="center"/>
    </xf>
    <xf numFmtId="164" fontId="12" fillId="8" borderId="54" xfId="2" applyFont="1" applyFill="1" applyBorder="1" applyAlignment="1">
      <alignment vertical="center"/>
    </xf>
    <xf numFmtId="164" fontId="12" fillId="8" borderId="55" xfId="2" applyFont="1" applyFill="1" applyBorder="1" applyAlignment="1">
      <alignment vertical="center"/>
    </xf>
    <xf numFmtId="2" fontId="21" fillId="0" borderId="56" xfId="0" applyNumberFormat="1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6">
    <cellStyle name="Millares" xfId="1" builtinId="3"/>
    <cellStyle name="Millares [0]" xfId="2" builtinId="6"/>
    <cellStyle name="Normal" xfId="0" builtinId="0"/>
    <cellStyle name="Normal 2" xfId="5" xr:uid="{00000000-0005-0000-0000-000003000000}"/>
    <cellStyle name="Normal 3" xfId="3" xr:uid="{00000000-0005-0000-0000-000004000000}"/>
    <cellStyle name="Normal 3 2" xfId="4" xr:uid="{00000000-0005-0000-0000-000005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4" y="190500"/>
          <a:ext cx="62134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7"/>
  <dimension ref="A1:IU102"/>
  <sheetViews>
    <sheetView tabSelected="1" topLeftCell="A84" zoomScale="110" zoomScaleNormal="110" workbookViewId="0">
      <selection activeCell="C97" sqref="C97"/>
    </sheetView>
  </sheetViews>
  <sheetFormatPr baseColWidth="10" defaultColWidth="10.81640625" defaultRowHeight="11.25" customHeight="1"/>
  <cols>
    <col min="1" max="1" width="4.36328125" style="1" customWidth="1"/>
    <col min="2" max="2" width="16.7265625" style="1" customWidth="1"/>
    <col min="3" max="3" width="19.36328125" style="1" customWidth="1"/>
    <col min="4" max="4" width="9.36328125" style="1" customWidth="1"/>
    <col min="5" max="5" width="14.36328125" style="1" customWidth="1"/>
    <col min="6" max="6" width="11" style="1" customWidth="1"/>
    <col min="7" max="7" width="17.81640625" style="1" bestFit="1" customWidth="1"/>
    <col min="8" max="255" width="10.81640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3" t="s">
        <v>118</v>
      </c>
      <c r="D9" s="7"/>
      <c r="E9" s="157" t="s">
        <v>73</v>
      </c>
      <c r="F9" s="158"/>
      <c r="G9" s="134">
        <v>50000</v>
      </c>
    </row>
    <row r="10" spans="1:7" ht="38.25" customHeight="1">
      <c r="A10" s="5"/>
      <c r="B10" s="8" t="s">
        <v>1</v>
      </c>
      <c r="C10" s="133" t="s">
        <v>82</v>
      </c>
      <c r="D10" s="9"/>
      <c r="E10" s="159" t="s">
        <v>2</v>
      </c>
      <c r="F10" s="160"/>
      <c r="G10" s="133" t="s">
        <v>86</v>
      </c>
    </row>
    <row r="11" spans="1:7" ht="18" customHeight="1">
      <c r="A11" s="5"/>
      <c r="B11" s="8" t="s">
        <v>3</v>
      </c>
      <c r="C11" s="10" t="s">
        <v>4</v>
      </c>
      <c r="D11" s="9"/>
      <c r="E11" s="159" t="s">
        <v>84</v>
      </c>
      <c r="F11" s="160"/>
      <c r="G11" s="135">
        <v>200</v>
      </c>
    </row>
    <row r="12" spans="1:7" ht="11.25" customHeight="1">
      <c r="A12" s="5"/>
      <c r="B12" s="8" t="s">
        <v>5</v>
      </c>
      <c r="C12" s="11" t="s">
        <v>62</v>
      </c>
      <c r="D12" s="9"/>
      <c r="E12" s="121" t="s">
        <v>6</v>
      </c>
      <c r="F12" s="122"/>
      <c r="G12" s="135">
        <f>+G11*G9</f>
        <v>10000000</v>
      </c>
    </row>
    <row r="13" spans="1:7" ht="11.25" customHeight="1">
      <c r="A13" s="5"/>
      <c r="B13" s="8" t="s">
        <v>7</v>
      </c>
      <c r="C13" s="10" t="s">
        <v>67</v>
      </c>
      <c r="D13" s="9"/>
      <c r="E13" s="159" t="s">
        <v>8</v>
      </c>
      <c r="F13" s="160"/>
      <c r="G13" s="136" t="s">
        <v>119</v>
      </c>
    </row>
    <row r="14" spans="1:7" ht="13.5" customHeight="1">
      <c r="A14" s="5"/>
      <c r="B14" s="8" t="s">
        <v>9</v>
      </c>
      <c r="C14" s="10" t="s">
        <v>60</v>
      </c>
      <c r="D14" s="9"/>
      <c r="E14" s="159" t="s">
        <v>10</v>
      </c>
      <c r="F14" s="160"/>
      <c r="G14" s="136" t="s">
        <v>68</v>
      </c>
    </row>
    <row r="15" spans="1:7" ht="25.5" customHeight="1">
      <c r="A15" s="5"/>
      <c r="B15" s="8" t="s">
        <v>11</v>
      </c>
      <c r="C15" s="12">
        <v>44197</v>
      </c>
      <c r="D15" s="9"/>
      <c r="E15" s="161" t="s">
        <v>12</v>
      </c>
      <c r="F15" s="162"/>
      <c r="G15" s="137" t="s">
        <v>83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53" t="s">
        <v>13</v>
      </c>
      <c r="C17" s="154"/>
      <c r="D17" s="154"/>
      <c r="E17" s="154"/>
      <c r="F17" s="154"/>
      <c r="G17" s="154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14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15</v>
      </c>
      <c r="C20" s="25" t="s">
        <v>16</v>
      </c>
      <c r="D20" s="25" t="s">
        <v>17</v>
      </c>
      <c r="E20" s="25" t="s">
        <v>18</v>
      </c>
      <c r="F20" s="25" t="s">
        <v>19</v>
      </c>
      <c r="G20" s="25" t="s">
        <v>20</v>
      </c>
    </row>
    <row r="21" spans="1:7" ht="12.75" customHeight="1">
      <c r="A21" s="18"/>
      <c r="B21" s="125" t="s">
        <v>88</v>
      </c>
      <c r="C21" s="126" t="s">
        <v>21</v>
      </c>
      <c r="D21" s="127">
        <v>4</v>
      </c>
      <c r="E21" s="138" t="s">
        <v>65</v>
      </c>
      <c r="F21" s="139">
        <v>20000</v>
      </c>
      <c r="G21" s="140">
        <f t="shared" ref="G21:G22" si="0">D21*F21</f>
        <v>80000</v>
      </c>
    </row>
    <row r="22" spans="1:7" ht="14.75">
      <c r="A22" s="18"/>
      <c r="B22" s="125" t="s">
        <v>89</v>
      </c>
      <c r="C22" s="126" t="s">
        <v>21</v>
      </c>
      <c r="D22" s="127">
        <v>20</v>
      </c>
      <c r="E22" s="138" t="s">
        <v>86</v>
      </c>
      <c r="F22" s="139">
        <v>20000</v>
      </c>
      <c r="G22" s="140">
        <f t="shared" si="0"/>
        <v>400000</v>
      </c>
    </row>
    <row r="23" spans="1:7" ht="14.75">
      <c r="A23" s="18"/>
      <c r="B23" s="125" t="s">
        <v>80</v>
      </c>
      <c r="C23" s="126" t="s">
        <v>21</v>
      </c>
      <c r="D23" s="127">
        <v>24</v>
      </c>
      <c r="E23" s="138" t="s">
        <v>72</v>
      </c>
      <c r="F23" s="139">
        <v>20000</v>
      </c>
      <c r="G23" s="140">
        <f>D23*F23</f>
        <v>480000</v>
      </c>
    </row>
    <row r="24" spans="1:7" ht="14.75">
      <c r="A24" s="18"/>
      <c r="B24" s="125" t="s">
        <v>90</v>
      </c>
      <c r="C24" s="126" t="s">
        <v>21</v>
      </c>
      <c r="D24" s="127">
        <v>6</v>
      </c>
      <c r="E24" s="138" t="s">
        <v>91</v>
      </c>
      <c r="F24" s="139">
        <v>20000</v>
      </c>
      <c r="G24" s="140">
        <f t="shared" ref="G24:G26" si="1">D24*F24</f>
        <v>120000</v>
      </c>
    </row>
    <row r="25" spans="1:7" ht="14.75">
      <c r="A25" s="18"/>
      <c r="B25" s="125" t="s">
        <v>81</v>
      </c>
      <c r="C25" s="126" t="s">
        <v>21</v>
      </c>
      <c r="D25" s="127">
        <v>6</v>
      </c>
      <c r="E25" s="138" t="s">
        <v>69</v>
      </c>
      <c r="F25" s="139">
        <v>20000</v>
      </c>
      <c r="G25" s="140">
        <f t="shared" si="1"/>
        <v>120000</v>
      </c>
    </row>
    <row r="26" spans="1:7" ht="12.75" customHeight="1">
      <c r="A26" s="18"/>
      <c r="B26" s="125" t="s">
        <v>92</v>
      </c>
      <c r="C26" s="126" t="s">
        <v>21</v>
      </c>
      <c r="D26" s="127">
        <v>40</v>
      </c>
      <c r="E26" s="138" t="s">
        <v>93</v>
      </c>
      <c r="F26" s="139">
        <v>20000</v>
      </c>
      <c r="G26" s="140">
        <f t="shared" si="1"/>
        <v>800000</v>
      </c>
    </row>
    <row r="27" spans="1:7" ht="12.75" customHeight="1">
      <c r="A27" s="18"/>
      <c r="B27" s="27" t="s">
        <v>22</v>
      </c>
      <c r="C27" s="28"/>
      <c r="D27" s="28"/>
      <c r="E27" s="28"/>
      <c r="F27" s="29"/>
      <c r="G27" s="30">
        <f>SUM(G21:G26)</f>
        <v>2000000</v>
      </c>
    </row>
    <row r="28" spans="1:7" ht="12" customHeight="1">
      <c r="A28" s="2"/>
      <c r="B28" s="19"/>
      <c r="C28" s="21"/>
      <c r="D28" s="21"/>
      <c r="E28" s="21"/>
      <c r="F28" s="31"/>
      <c r="G28" s="31"/>
    </row>
    <row r="29" spans="1:7" ht="12" customHeight="1">
      <c r="A29" s="5"/>
      <c r="B29" s="32" t="s">
        <v>23</v>
      </c>
      <c r="C29" s="33"/>
      <c r="D29" s="34"/>
      <c r="E29" s="34"/>
      <c r="F29" s="35"/>
      <c r="G29" s="35"/>
    </row>
    <row r="30" spans="1:7" ht="24" customHeight="1">
      <c r="A30" s="5"/>
      <c r="B30" s="36" t="s">
        <v>15</v>
      </c>
      <c r="C30" s="37" t="s">
        <v>16</v>
      </c>
      <c r="D30" s="37" t="s">
        <v>17</v>
      </c>
      <c r="E30" s="36" t="s">
        <v>18</v>
      </c>
      <c r="F30" s="37" t="s">
        <v>19</v>
      </c>
      <c r="G30" s="36" t="s">
        <v>20</v>
      </c>
    </row>
    <row r="31" spans="1:7" ht="12" customHeight="1">
      <c r="A31" s="5"/>
      <c r="B31" s="38"/>
      <c r="C31" s="39" t="s">
        <v>61</v>
      </c>
      <c r="D31" s="39"/>
      <c r="E31" s="39"/>
      <c r="F31" s="38"/>
      <c r="G31" s="38"/>
    </row>
    <row r="32" spans="1:7" ht="12" customHeight="1">
      <c r="A32" s="5"/>
      <c r="B32" s="40" t="s">
        <v>24</v>
      </c>
      <c r="C32" s="41"/>
      <c r="D32" s="41"/>
      <c r="E32" s="41"/>
      <c r="F32" s="42"/>
      <c r="G32" s="42"/>
    </row>
    <row r="33" spans="1:11" ht="12" customHeight="1">
      <c r="A33" s="2"/>
      <c r="B33" s="43"/>
      <c r="C33" s="44"/>
      <c r="D33" s="44"/>
      <c r="E33" s="44"/>
      <c r="F33" s="45"/>
      <c r="G33" s="45"/>
    </row>
    <row r="34" spans="1:11" ht="12" customHeight="1">
      <c r="A34" s="5"/>
      <c r="B34" s="32" t="s">
        <v>25</v>
      </c>
      <c r="C34" s="33"/>
      <c r="D34" s="34"/>
      <c r="E34" s="34"/>
      <c r="F34" s="35"/>
      <c r="G34" s="35"/>
    </row>
    <row r="35" spans="1:11" ht="24" customHeight="1">
      <c r="A35" s="5"/>
      <c r="B35" s="46" t="s">
        <v>15</v>
      </c>
      <c r="C35" s="46" t="s">
        <v>16</v>
      </c>
      <c r="D35" s="46" t="s">
        <v>17</v>
      </c>
      <c r="E35" s="46" t="s">
        <v>18</v>
      </c>
      <c r="F35" s="47" t="s">
        <v>19</v>
      </c>
      <c r="G35" s="46" t="s">
        <v>20</v>
      </c>
    </row>
    <row r="36" spans="1:11" ht="14.75">
      <c r="A36" s="18"/>
      <c r="B36" s="123" t="s">
        <v>74</v>
      </c>
      <c r="C36" s="124" t="s">
        <v>26</v>
      </c>
      <c r="D36" s="152">
        <v>0.125</v>
      </c>
      <c r="E36" s="123" t="s">
        <v>94</v>
      </c>
      <c r="F36" s="141">
        <v>240000</v>
      </c>
      <c r="G36" s="141">
        <f>F36*D36</f>
        <v>30000</v>
      </c>
    </row>
    <row r="37" spans="1:11" ht="14.75">
      <c r="A37" s="18"/>
      <c r="B37" s="123" t="s">
        <v>85</v>
      </c>
      <c r="C37" s="124" t="s">
        <v>26</v>
      </c>
      <c r="D37" s="152">
        <v>0.25</v>
      </c>
      <c r="E37" s="123" t="s">
        <v>94</v>
      </c>
      <c r="F37" s="141">
        <v>240000</v>
      </c>
      <c r="G37" s="141">
        <f t="shared" ref="G37:G39" si="2">F37*D37</f>
        <v>60000</v>
      </c>
    </row>
    <row r="38" spans="1:11" ht="12.75" customHeight="1">
      <c r="A38" s="18"/>
      <c r="B38" s="123" t="s">
        <v>79</v>
      </c>
      <c r="C38" s="124" t="s">
        <v>26</v>
      </c>
      <c r="D38" s="152">
        <v>0.125</v>
      </c>
      <c r="E38" s="123" t="s">
        <v>94</v>
      </c>
      <c r="F38" s="141">
        <v>240000</v>
      </c>
      <c r="G38" s="141">
        <f t="shared" si="2"/>
        <v>30000</v>
      </c>
    </row>
    <row r="39" spans="1:11" ht="12.75" customHeight="1">
      <c r="A39" s="18"/>
      <c r="B39" s="123" t="s">
        <v>95</v>
      </c>
      <c r="C39" s="124" t="s">
        <v>26</v>
      </c>
      <c r="D39" s="152">
        <v>0.125</v>
      </c>
      <c r="E39" s="123" t="s">
        <v>94</v>
      </c>
      <c r="F39" s="141">
        <v>240000</v>
      </c>
      <c r="G39" s="141">
        <f t="shared" si="2"/>
        <v>30000</v>
      </c>
    </row>
    <row r="40" spans="1:11" ht="12.75" customHeight="1">
      <c r="A40" s="5"/>
      <c r="B40" s="48" t="s">
        <v>27</v>
      </c>
      <c r="C40" s="49"/>
      <c r="D40" s="49"/>
      <c r="E40" s="49"/>
      <c r="F40" s="50"/>
      <c r="G40" s="51">
        <f>SUM(G36:G39)</f>
        <v>150000</v>
      </c>
    </row>
    <row r="41" spans="1:11" ht="12" customHeight="1">
      <c r="A41" s="2"/>
      <c r="B41" s="43"/>
      <c r="C41" s="44"/>
      <c r="D41" s="44"/>
      <c r="E41" s="44"/>
      <c r="F41" s="45"/>
      <c r="G41" s="45"/>
    </row>
    <row r="42" spans="1:11" ht="12" customHeight="1">
      <c r="A42" s="5"/>
      <c r="B42" s="32" t="s">
        <v>28</v>
      </c>
      <c r="C42" s="33"/>
      <c r="D42" s="34"/>
      <c r="E42" s="34"/>
      <c r="F42" s="35"/>
      <c r="G42" s="35"/>
    </row>
    <row r="43" spans="1:11" ht="24" customHeight="1">
      <c r="A43" s="5"/>
      <c r="B43" s="47" t="s">
        <v>29</v>
      </c>
      <c r="C43" s="47" t="s">
        <v>30</v>
      </c>
      <c r="D43" s="47" t="s">
        <v>31</v>
      </c>
      <c r="E43" s="47" t="s">
        <v>18</v>
      </c>
      <c r="F43" s="47" t="s">
        <v>19</v>
      </c>
      <c r="G43" s="47" t="s">
        <v>20</v>
      </c>
      <c r="K43" s="119"/>
    </row>
    <row r="44" spans="1:11" ht="12.75" customHeight="1">
      <c r="A44" s="18"/>
      <c r="B44" s="142" t="s">
        <v>32</v>
      </c>
      <c r="C44" s="128"/>
      <c r="D44" s="143"/>
      <c r="E44" s="132"/>
      <c r="F44" s="141"/>
      <c r="G44" s="141"/>
      <c r="K44" s="119"/>
    </row>
    <row r="45" spans="1:11" ht="12.75" customHeight="1">
      <c r="A45" s="18"/>
      <c r="B45" s="130" t="s">
        <v>96</v>
      </c>
      <c r="C45" s="128" t="s">
        <v>66</v>
      </c>
      <c r="D45" s="144">
        <v>450</v>
      </c>
      <c r="E45" s="145" t="s">
        <v>97</v>
      </c>
      <c r="F45" s="141">
        <v>480</v>
      </c>
      <c r="G45" s="141">
        <f t="shared" ref="G45:G65" si="3">D45*F45</f>
        <v>216000</v>
      </c>
    </row>
    <row r="46" spans="1:11" ht="12.75" customHeight="1">
      <c r="A46" s="18"/>
      <c r="B46" s="130" t="s">
        <v>98</v>
      </c>
      <c r="C46" s="128" t="s">
        <v>66</v>
      </c>
      <c r="D46" s="144">
        <v>500</v>
      </c>
      <c r="E46" s="146" t="s">
        <v>97</v>
      </c>
      <c r="F46" s="141">
        <v>460</v>
      </c>
      <c r="G46" s="141">
        <f t="shared" si="3"/>
        <v>230000</v>
      </c>
    </row>
    <row r="47" spans="1:11" ht="12.75" customHeight="1">
      <c r="A47" s="18"/>
      <c r="B47" s="130" t="s">
        <v>99</v>
      </c>
      <c r="C47" s="128" t="s">
        <v>66</v>
      </c>
      <c r="D47" s="144">
        <v>200</v>
      </c>
      <c r="E47" s="146" t="s">
        <v>65</v>
      </c>
      <c r="F47" s="141">
        <v>875</v>
      </c>
      <c r="G47" s="141">
        <f t="shared" si="3"/>
        <v>175000</v>
      </c>
    </row>
    <row r="48" spans="1:11" ht="12.75" customHeight="1">
      <c r="A48" s="18"/>
      <c r="B48" s="142" t="s">
        <v>33</v>
      </c>
      <c r="C48" s="128"/>
      <c r="D48" s="129"/>
      <c r="E48" s="146"/>
      <c r="F48" s="141"/>
      <c r="G48" s="141"/>
    </row>
    <row r="49" spans="1:7" ht="12.75" customHeight="1">
      <c r="A49" s="18"/>
      <c r="B49" s="123" t="s">
        <v>100</v>
      </c>
      <c r="C49" s="124" t="s">
        <v>66</v>
      </c>
      <c r="D49" s="123">
        <v>1.5</v>
      </c>
      <c r="E49" s="147" t="s">
        <v>86</v>
      </c>
      <c r="F49" s="141">
        <v>28000</v>
      </c>
      <c r="G49" s="141">
        <f t="shared" si="3"/>
        <v>42000</v>
      </c>
    </row>
    <row r="50" spans="1:7" ht="12.75" customHeight="1">
      <c r="A50" s="18"/>
      <c r="B50" s="123" t="s">
        <v>101</v>
      </c>
      <c r="C50" s="124" t="s">
        <v>121</v>
      </c>
      <c r="D50" s="123">
        <v>1</v>
      </c>
      <c r="E50" s="147" t="s">
        <v>63</v>
      </c>
      <c r="F50" s="141">
        <v>21456</v>
      </c>
      <c r="G50" s="141">
        <f t="shared" si="3"/>
        <v>21456</v>
      </c>
    </row>
    <row r="51" spans="1:7" ht="12.75" customHeight="1">
      <c r="A51" s="18"/>
      <c r="B51" s="142" t="s">
        <v>78</v>
      </c>
      <c r="C51" s="124"/>
      <c r="D51" s="123"/>
      <c r="E51" s="147"/>
      <c r="F51" s="141"/>
      <c r="G51" s="123"/>
    </row>
    <row r="52" spans="1:7" ht="12.75" customHeight="1">
      <c r="A52" s="18"/>
      <c r="B52" s="123" t="s">
        <v>102</v>
      </c>
      <c r="C52" s="124" t="s">
        <v>121</v>
      </c>
      <c r="D52" s="123">
        <v>5</v>
      </c>
      <c r="E52" s="147" t="s">
        <v>71</v>
      </c>
      <c r="F52" s="141">
        <v>9853</v>
      </c>
      <c r="G52" s="141">
        <f t="shared" si="3"/>
        <v>49265</v>
      </c>
    </row>
    <row r="53" spans="1:7" ht="12.75" customHeight="1">
      <c r="A53" s="18"/>
      <c r="B53" s="123" t="s">
        <v>103</v>
      </c>
      <c r="C53" s="124" t="s">
        <v>66</v>
      </c>
      <c r="D53" s="123">
        <v>2</v>
      </c>
      <c r="E53" s="147" t="s">
        <v>104</v>
      </c>
      <c r="F53" s="141">
        <v>19456</v>
      </c>
      <c r="G53" s="141">
        <f t="shared" si="3"/>
        <v>38912</v>
      </c>
    </row>
    <row r="54" spans="1:7" ht="12.75" customHeight="1">
      <c r="A54" s="18"/>
      <c r="B54" s="131" t="s">
        <v>105</v>
      </c>
      <c r="C54" s="124"/>
      <c r="D54" s="123"/>
      <c r="E54" s="147"/>
      <c r="F54" s="141"/>
      <c r="G54" s="123"/>
    </row>
    <row r="55" spans="1:7" ht="12.75" customHeight="1">
      <c r="A55" s="18"/>
      <c r="B55" s="123" t="s">
        <v>106</v>
      </c>
      <c r="C55" s="124" t="s">
        <v>66</v>
      </c>
      <c r="D55" s="123">
        <v>1</v>
      </c>
      <c r="E55" s="147" t="s">
        <v>107</v>
      </c>
      <c r="F55" s="141">
        <v>52487</v>
      </c>
      <c r="G55" s="141">
        <f t="shared" si="3"/>
        <v>52487</v>
      </c>
    </row>
    <row r="56" spans="1:7" ht="12.75" customHeight="1">
      <c r="A56" s="18"/>
      <c r="B56" s="123" t="s">
        <v>108</v>
      </c>
      <c r="C56" s="124" t="s">
        <v>121</v>
      </c>
      <c r="D56" s="123">
        <v>2</v>
      </c>
      <c r="E56" s="147" t="s">
        <v>64</v>
      </c>
      <c r="F56" s="141">
        <f>30488*1.1</f>
        <v>33536.800000000003</v>
      </c>
      <c r="G56" s="141">
        <f t="shared" si="3"/>
        <v>67073.600000000006</v>
      </c>
    </row>
    <row r="57" spans="1:7" ht="12.75" customHeight="1">
      <c r="A57" s="18"/>
      <c r="B57" s="131" t="s">
        <v>109</v>
      </c>
      <c r="C57" s="124"/>
      <c r="D57" s="123"/>
      <c r="E57" s="147"/>
      <c r="F57" s="141"/>
      <c r="G57" s="123"/>
    </row>
    <row r="58" spans="1:7" ht="12.75" customHeight="1">
      <c r="A58" s="18"/>
      <c r="B58" s="123" t="s">
        <v>75</v>
      </c>
      <c r="C58" s="124" t="s">
        <v>121</v>
      </c>
      <c r="D58" s="123">
        <v>2</v>
      </c>
      <c r="E58" s="147" t="s">
        <v>110</v>
      </c>
      <c r="F58" s="141">
        <f>7090*1.1</f>
        <v>7799.0000000000009</v>
      </c>
      <c r="G58" s="141">
        <f t="shared" si="3"/>
        <v>15598.000000000002</v>
      </c>
    </row>
    <row r="59" spans="1:7" ht="12.75" customHeight="1">
      <c r="A59" s="18"/>
      <c r="B59" s="131" t="s">
        <v>111</v>
      </c>
      <c r="C59" s="124"/>
      <c r="D59" s="123"/>
      <c r="E59" s="147"/>
      <c r="F59" s="141"/>
      <c r="G59" s="123"/>
    </row>
    <row r="60" spans="1:7" ht="12.75" customHeight="1">
      <c r="A60" s="18"/>
      <c r="B60" s="123" t="s">
        <v>76</v>
      </c>
      <c r="C60" s="124" t="s">
        <v>121</v>
      </c>
      <c r="D60" s="123">
        <v>2</v>
      </c>
      <c r="E60" s="147" t="s">
        <v>112</v>
      </c>
      <c r="F60" s="141">
        <f>17853*1.1</f>
        <v>19638.300000000003</v>
      </c>
      <c r="G60" s="141">
        <f t="shared" si="3"/>
        <v>39276.600000000006</v>
      </c>
    </row>
    <row r="61" spans="1:7" ht="12.75" customHeight="1">
      <c r="A61" s="18"/>
      <c r="B61" s="131" t="s">
        <v>113</v>
      </c>
      <c r="C61" s="124"/>
      <c r="D61" s="123"/>
      <c r="E61" s="147"/>
      <c r="F61" s="141"/>
      <c r="G61" s="123"/>
    </row>
    <row r="62" spans="1:7" ht="12.75" customHeight="1">
      <c r="A62" s="18"/>
      <c r="B62" s="123" t="s">
        <v>114</v>
      </c>
      <c r="C62" s="124" t="s">
        <v>121</v>
      </c>
      <c r="D62" s="123">
        <v>2</v>
      </c>
      <c r="E62" s="147" t="s">
        <v>115</v>
      </c>
      <c r="F62" s="141">
        <v>5250</v>
      </c>
      <c r="G62" s="141">
        <f t="shared" si="3"/>
        <v>10500</v>
      </c>
    </row>
    <row r="63" spans="1:7" ht="12.75" customHeight="1">
      <c r="A63" s="18"/>
      <c r="B63" s="142" t="s">
        <v>35</v>
      </c>
      <c r="C63" s="148"/>
      <c r="D63" s="132"/>
      <c r="E63" s="146"/>
      <c r="F63" s="141"/>
      <c r="G63" s="141"/>
    </row>
    <row r="64" spans="1:7" ht="12.75" customHeight="1">
      <c r="A64" s="18"/>
      <c r="B64" s="130" t="s">
        <v>116</v>
      </c>
      <c r="C64" s="128" t="s">
        <v>121</v>
      </c>
      <c r="D64" s="149">
        <v>2</v>
      </c>
      <c r="E64" s="146" t="s">
        <v>104</v>
      </c>
      <c r="F64" s="141">
        <v>7850</v>
      </c>
      <c r="G64" s="141">
        <f t="shared" si="3"/>
        <v>15700</v>
      </c>
    </row>
    <row r="65" spans="1:7" ht="12.75" customHeight="1">
      <c r="A65" s="18"/>
      <c r="B65" s="130" t="s">
        <v>117</v>
      </c>
      <c r="C65" s="128" t="s">
        <v>87</v>
      </c>
      <c r="D65" s="149">
        <v>120</v>
      </c>
      <c r="E65" s="145" t="s">
        <v>97</v>
      </c>
      <c r="F65" s="141">
        <v>12000</v>
      </c>
      <c r="G65" s="141">
        <f t="shared" si="3"/>
        <v>1440000</v>
      </c>
    </row>
    <row r="66" spans="1:7" ht="13.5" customHeight="1">
      <c r="A66" s="5"/>
      <c r="B66" s="54" t="s">
        <v>34</v>
      </c>
      <c r="C66" s="55"/>
      <c r="D66" s="55"/>
      <c r="E66" s="55"/>
      <c r="F66" s="56"/>
      <c r="G66" s="57">
        <f>SUM(G44:G65)</f>
        <v>2413268.2000000002</v>
      </c>
    </row>
    <row r="67" spans="1:7" ht="12" customHeight="1">
      <c r="A67" s="2"/>
      <c r="B67" s="43"/>
      <c r="C67" s="44"/>
      <c r="D67" s="44"/>
      <c r="E67" s="58"/>
      <c r="F67" s="45"/>
      <c r="G67" s="45"/>
    </row>
    <row r="68" spans="1:7" ht="12" customHeight="1">
      <c r="A68" s="5"/>
      <c r="B68" s="32" t="s">
        <v>35</v>
      </c>
      <c r="C68" s="33"/>
      <c r="D68" s="34"/>
      <c r="E68" s="34"/>
      <c r="F68" s="35"/>
      <c r="G68" s="35"/>
    </row>
    <row r="69" spans="1:7" ht="24" customHeight="1">
      <c r="A69" s="5"/>
      <c r="B69" s="46" t="s">
        <v>36</v>
      </c>
      <c r="C69" s="47" t="s">
        <v>30</v>
      </c>
      <c r="D69" s="47" t="s">
        <v>31</v>
      </c>
      <c r="E69" s="46" t="s">
        <v>18</v>
      </c>
      <c r="F69" s="47" t="s">
        <v>19</v>
      </c>
      <c r="G69" s="46" t="s">
        <v>20</v>
      </c>
    </row>
    <row r="70" spans="1:7" ht="12.75" customHeight="1">
      <c r="A70" s="18"/>
      <c r="B70" s="120"/>
      <c r="C70" s="52"/>
      <c r="D70" s="53"/>
      <c r="E70" s="26"/>
      <c r="F70" s="59"/>
      <c r="G70" s="53"/>
    </row>
    <row r="71" spans="1:7" ht="13.5" customHeight="1">
      <c r="A71" s="5"/>
      <c r="B71" s="60" t="s">
        <v>37</v>
      </c>
      <c r="C71" s="61"/>
      <c r="D71" s="61"/>
      <c r="E71" s="61"/>
      <c r="F71" s="62"/>
      <c r="G71" s="63">
        <f>SUM(G70)</f>
        <v>0</v>
      </c>
    </row>
    <row r="72" spans="1:7" ht="12" customHeight="1">
      <c r="A72" s="2"/>
      <c r="B72" s="80"/>
      <c r="C72" s="80"/>
      <c r="D72" s="80"/>
      <c r="E72" s="80"/>
      <c r="F72" s="81"/>
      <c r="G72" s="81"/>
    </row>
    <row r="73" spans="1:7" ht="12" customHeight="1">
      <c r="A73" s="77"/>
      <c r="B73" s="82" t="s">
        <v>38</v>
      </c>
      <c r="C73" s="83"/>
      <c r="D73" s="83"/>
      <c r="E73" s="83"/>
      <c r="F73" s="83"/>
      <c r="G73" s="84">
        <f>G27+G40+G66+G71</f>
        <v>4563268.2</v>
      </c>
    </row>
    <row r="74" spans="1:7" ht="12" customHeight="1">
      <c r="A74" s="77"/>
      <c r="B74" s="85" t="s">
        <v>39</v>
      </c>
      <c r="C74" s="65"/>
      <c r="D74" s="65"/>
      <c r="E74" s="65"/>
      <c r="F74" s="65"/>
      <c r="G74" s="86">
        <f>G73*0.05</f>
        <v>228163.41000000003</v>
      </c>
    </row>
    <row r="75" spans="1:7" ht="12" customHeight="1">
      <c r="A75" s="77"/>
      <c r="B75" s="87" t="s">
        <v>40</v>
      </c>
      <c r="C75" s="64"/>
      <c r="D75" s="64"/>
      <c r="E75" s="64"/>
      <c r="F75" s="64"/>
      <c r="G75" s="88">
        <f>G74+G73</f>
        <v>4791431.6100000003</v>
      </c>
    </row>
    <row r="76" spans="1:7" ht="12" customHeight="1">
      <c r="A76" s="77"/>
      <c r="B76" s="85" t="s">
        <v>41</v>
      </c>
      <c r="C76" s="65"/>
      <c r="D76" s="65"/>
      <c r="E76" s="65"/>
      <c r="F76" s="65"/>
      <c r="G76" s="86">
        <f>G12</f>
        <v>10000000</v>
      </c>
    </row>
    <row r="77" spans="1:7" ht="12" customHeight="1">
      <c r="A77" s="77"/>
      <c r="B77" s="89" t="s">
        <v>42</v>
      </c>
      <c r="C77" s="90"/>
      <c r="D77" s="90"/>
      <c r="E77" s="90"/>
      <c r="F77" s="90"/>
      <c r="G77" s="91">
        <f>G76-G75</f>
        <v>5208568.3899999997</v>
      </c>
    </row>
    <row r="78" spans="1:7" ht="12" customHeight="1">
      <c r="A78" s="77"/>
      <c r="B78" s="78" t="s">
        <v>43</v>
      </c>
      <c r="C78" s="79"/>
      <c r="D78" s="79"/>
      <c r="E78" s="79"/>
      <c r="F78" s="79"/>
      <c r="G78" s="74"/>
    </row>
    <row r="79" spans="1:7" ht="12.75" customHeight="1" thickBot="1">
      <c r="A79" s="77"/>
      <c r="B79" s="92"/>
      <c r="C79" s="79"/>
      <c r="D79" s="79"/>
      <c r="E79" s="79"/>
      <c r="F79" s="79"/>
      <c r="G79" s="74"/>
    </row>
    <row r="80" spans="1:7" ht="12" customHeight="1">
      <c r="A80" s="77"/>
      <c r="B80" s="104" t="s">
        <v>44</v>
      </c>
      <c r="C80" s="105"/>
      <c r="D80" s="105"/>
      <c r="E80" s="105"/>
      <c r="F80" s="106"/>
      <c r="G80" s="74"/>
    </row>
    <row r="81" spans="1:7" ht="12" customHeight="1">
      <c r="A81" s="77"/>
      <c r="B81" s="107" t="s">
        <v>45</v>
      </c>
      <c r="C81" s="76"/>
      <c r="D81" s="76"/>
      <c r="E81" s="76"/>
      <c r="F81" s="108"/>
      <c r="G81" s="74"/>
    </row>
    <row r="82" spans="1:7" ht="12" customHeight="1">
      <c r="A82" s="77"/>
      <c r="B82" s="107" t="s">
        <v>46</v>
      </c>
      <c r="C82" s="76"/>
      <c r="D82" s="76"/>
      <c r="E82" s="76"/>
      <c r="F82" s="108"/>
      <c r="G82" s="74"/>
    </row>
    <row r="83" spans="1:7" ht="12" customHeight="1">
      <c r="A83" s="77"/>
      <c r="B83" s="107" t="s">
        <v>47</v>
      </c>
      <c r="C83" s="76"/>
      <c r="D83" s="76"/>
      <c r="E83" s="76"/>
      <c r="F83" s="108"/>
      <c r="G83" s="74"/>
    </row>
    <row r="84" spans="1:7" ht="12" customHeight="1">
      <c r="A84" s="77"/>
      <c r="B84" s="107" t="s">
        <v>48</v>
      </c>
      <c r="C84" s="76"/>
      <c r="D84" s="76"/>
      <c r="E84" s="76"/>
      <c r="F84" s="108"/>
      <c r="G84" s="74"/>
    </row>
    <row r="85" spans="1:7" ht="12" customHeight="1">
      <c r="A85" s="77"/>
      <c r="B85" s="107" t="s">
        <v>49</v>
      </c>
      <c r="C85" s="76"/>
      <c r="D85" s="76"/>
      <c r="E85" s="76"/>
      <c r="F85" s="108"/>
      <c r="G85" s="74"/>
    </row>
    <row r="86" spans="1:7" ht="12.75" customHeight="1" thickBot="1">
      <c r="A86" s="77"/>
      <c r="B86" s="109" t="s">
        <v>50</v>
      </c>
      <c r="C86" s="110"/>
      <c r="D86" s="110"/>
      <c r="E86" s="110"/>
      <c r="F86" s="111"/>
      <c r="G86" s="74"/>
    </row>
    <row r="87" spans="1:7" ht="12.75" customHeight="1">
      <c r="A87" s="77"/>
      <c r="B87" s="102"/>
      <c r="C87" s="76"/>
      <c r="D87" s="76"/>
      <c r="E87" s="76"/>
      <c r="F87" s="76"/>
      <c r="G87" s="74"/>
    </row>
    <row r="88" spans="1:7" ht="15" customHeight="1" thickBot="1">
      <c r="A88" s="77"/>
      <c r="B88" s="155" t="s">
        <v>51</v>
      </c>
      <c r="C88" s="156"/>
      <c r="D88" s="101"/>
      <c r="E88" s="67"/>
      <c r="F88" s="67"/>
      <c r="G88" s="74"/>
    </row>
    <row r="89" spans="1:7" ht="12" customHeight="1">
      <c r="A89" s="77"/>
      <c r="B89" s="94" t="s">
        <v>36</v>
      </c>
      <c r="C89" s="68" t="s">
        <v>122</v>
      </c>
      <c r="D89" s="95" t="s">
        <v>52</v>
      </c>
      <c r="E89" s="67"/>
      <c r="F89" s="67"/>
      <c r="G89" s="74"/>
    </row>
    <row r="90" spans="1:7" ht="12" customHeight="1">
      <c r="A90" s="77"/>
      <c r="B90" s="96" t="s">
        <v>53</v>
      </c>
      <c r="C90" s="69">
        <f>G27</f>
        <v>2000000</v>
      </c>
      <c r="D90" s="97">
        <f>(C90/C96)</f>
        <v>0.41741178060976225</v>
      </c>
      <c r="E90" s="67"/>
      <c r="F90" s="67"/>
      <c r="G90" s="74"/>
    </row>
    <row r="91" spans="1:7" ht="12" customHeight="1">
      <c r="A91" s="77"/>
      <c r="B91" s="96" t="s">
        <v>54</v>
      </c>
      <c r="C91" s="70">
        <v>0</v>
      </c>
      <c r="D91" s="97">
        <v>0</v>
      </c>
      <c r="E91" s="67"/>
      <c r="F91" s="67"/>
      <c r="G91" s="74"/>
    </row>
    <row r="92" spans="1:7" ht="12" customHeight="1">
      <c r="A92" s="77"/>
      <c r="B92" s="96" t="s">
        <v>55</v>
      </c>
      <c r="C92" s="69">
        <f>G40</f>
        <v>150000</v>
      </c>
      <c r="D92" s="97">
        <f>(C92/C96)</f>
        <v>3.1305883545732167E-2</v>
      </c>
      <c r="E92" s="67"/>
      <c r="F92" s="67"/>
      <c r="G92" s="74"/>
    </row>
    <row r="93" spans="1:7" ht="12" customHeight="1">
      <c r="A93" s="77"/>
      <c r="B93" s="96" t="s">
        <v>29</v>
      </c>
      <c r="C93" s="69">
        <f>G66</f>
        <v>2413268.2000000002</v>
      </c>
      <c r="D93" s="97">
        <f>(C93/C96)</f>
        <v>0.50366328822545792</v>
      </c>
      <c r="E93" s="67"/>
      <c r="F93" s="67"/>
      <c r="G93" s="74"/>
    </row>
    <row r="94" spans="1:7" ht="12" customHeight="1">
      <c r="A94" s="77"/>
      <c r="B94" s="96" t="s">
        <v>56</v>
      </c>
      <c r="C94" s="71">
        <f>G71</f>
        <v>0</v>
      </c>
      <c r="D94" s="97">
        <f>(C94/C96)</f>
        <v>0</v>
      </c>
      <c r="E94" s="73"/>
      <c r="F94" s="73"/>
      <c r="G94" s="74"/>
    </row>
    <row r="95" spans="1:7" ht="12" customHeight="1">
      <c r="A95" s="77"/>
      <c r="B95" s="96" t="s">
        <v>57</v>
      </c>
      <c r="C95" s="71">
        <f>G74</f>
        <v>228163.41000000003</v>
      </c>
      <c r="D95" s="97">
        <f>(C95/C96)</f>
        <v>4.7619047619047623E-2</v>
      </c>
      <c r="E95" s="73"/>
      <c r="F95" s="73"/>
      <c r="G95" s="74"/>
    </row>
    <row r="96" spans="1:7" ht="12.75" customHeight="1" thickBot="1">
      <c r="A96" s="77"/>
      <c r="B96" s="98" t="s">
        <v>58</v>
      </c>
      <c r="C96" s="99">
        <f>SUM(C90:C95)</f>
        <v>4791431.6100000003</v>
      </c>
      <c r="D96" s="100">
        <f>SUM(D90:D95)</f>
        <v>1</v>
      </c>
      <c r="E96" s="73"/>
      <c r="F96" s="73"/>
      <c r="G96" s="74"/>
    </row>
    <row r="97" spans="1:7" ht="12" customHeight="1">
      <c r="A97" s="77"/>
      <c r="B97" s="92"/>
      <c r="C97" s="79"/>
      <c r="D97" s="79"/>
      <c r="E97" s="79"/>
      <c r="F97" s="79"/>
      <c r="G97" s="74"/>
    </row>
    <row r="98" spans="1:7" ht="12.75" customHeight="1">
      <c r="A98" s="77"/>
      <c r="B98" s="93"/>
      <c r="C98" s="79"/>
      <c r="D98" s="79"/>
      <c r="E98" s="79"/>
      <c r="F98" s="79"/>
      <c r="G98" s="74"/>
    </row>
    <row r="99" spans="1:7" ht="12" customHeight="1" thickBot="1">
      <c r="A99" s="66"/>
      <c r="B99" s="113"/>
      <c r="C99" s="114" t="s">
        <v>70</v>
      </c>
      <c r="D99" s="115"/>
      <c r="E99" s="116"/>
      <c r="F99" s="72"/>
      <c r="G99" s="74"/>
    </row>
    <row r="100" spans="1:7" ht="12" customHeight="1">
      <c r="A100" s="77"/>
      <c r="B100" s="117" t="s">
        <v>77</v>
      </c>
      <c r="C100" s="150">
        <v>45000</v>
      </c>
      <c r="D100" s="150">
        <v>50000</v>
      </c>
      <c r="E100" s="151">
        <v>55000</v>
      </c>
      <c r="F100" s="112"/>
      <c r="G100" s="75"/>
    </row>
    <row r="101" spans="1:7" ht="12.75" customHeight="1" thickBot="1">
      <c r="A101" s="77"/>
      <c r="B101" s="98" t="s">
        <v>120</v>
      </c>
      <c r="C101" s="99">
        <f>(G75/C100)</f>
        <v>106.476258</v>
      </c>
      <c r="D101" s="99">
        <f>(G75/D100)</f>
        <v>95.828632200000001</v>
      </c>
      <c r="E101" s="118">
        <f>(G75/E100)</f>
        <v>87.116938363636365</v>
      </c>
      <c r="F101" s="112"/>
      <c r="G101" s="75"/>
    </row>
    <row r="102" spans="1:7" ht="15.65" customHeight="1">
      <c r="A102" s="77"/>
      <c r="B102" s="103" t="s">
        <v>59</v>
      </c>
      <c r="C102" s="76"/>
      <c r="D102" s="76"/>
      <c r="E102" s="76"/>
      <c r="F102" s="76"/>
      <c r="G102" s="76"/>
    </row>
  </sheetData>
  <mergeCells count="8">
    <mergeCell ref="B17:G17"/>
    <mergeCell ref="B88:C8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Cebolla de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2021-04-12T17:29:12Z</dcterms:modified>
</cp:coreProperties>
</file>