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San Felipe\"/>
    </mc:Choice>
  </mc:AlternateContent>
  <bookViews>
    <workbookView xWindow="0" yWindow="0" windowWidth="20490" windowHeight="7155"/>
  </bookViews>
  <sheets>
    <sheet name="cebolla ram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4" i="1" l="1"/>
  <c r="G73" i="1"/>
  <c r="G74" i="1" s="1"/>
  <c r="G21" i="1"/>
  <c r="G22" i="1"/>
  <c r="G23" i="1"/>
  <c r="G24" i="1"/>
  <c r="G25" i="1"/>
  <c r="G26" i="1"/>
  <c r="G27" i="1"/>
  <c r="G28" i="1"/>
  <c r="G37" i="1"/>
  <c r="G38" i="1"/>
  <c r="G39" i="1"/>
  <c r="G40" i="1"/>
  <c r="G41" i="1"/>
  <c r="G42" i="1"/>
  <c r="G43" i="1"/>
  <c r="G47" i="1"/>
  <c r="G49" i="1"/>
  <c r="G50" i="1"/>
  <c r="G51" i="1"/>
  <c r="G53" i="1"/>
  <c r="G54" i="1"/>
  <c r="G55" i="1"/>
  <c r="G56" i="1"/>
  <c r="G58" i="1"/>
  <c r="G59" i="1"/>
  <c r="G60" i="1"/>
  <c r="G62" i="1"/>
  <c r="G63" i="1"/>
  <c r="G64" i="1"/>
  <c r="G65" i="1"/>
  <c r="G66" i="1"/>
  <c r="C93" i="1"/>
  <c r="C92" i="1"/>
  <c r="C90" i="1"/>
  <c r="G12" i="1"/>
  <c r="G76" i="1"/>
  <c r="G75" i="1" l="1"/>
  <c r="C95" i="1"/>
  <c r="C96" i="1" l="1"/>
  <c r="D95" i="1" s="1"/>
  <c r="E101" i="1"/>
  <c r="G77" i="1"/>
  <c r="D101" i="1"/>
  <c r="D94" i="1" l="1"/>
  <c r="C101" i="1"/>
  <c r="D93" i="1"/>
  <c r="D92" i="1"/>
  <c r="D90" i="1"/>
  <c r="D96" i="1" l="1"/>
</calcChain>
</file>

<file path=xl/sharedStrings.xml><?xml version="1.0" encoding="utf-8"?>
<sst xmlns="http://schemas.openxmlformats.org/spreadsheetml/2006/main" count="182" uniqueCount="117">
  <si>
    <t>RUBRO O CULTIVO</t>
  </si>
  <si>
    <t>CEBOLLA EN RAMA</t>
  </si>
  <si>
    <t>RENDIMIENTO (U/Há.)</t>
  </si>
  <si>
    <t>VARIEDAD</t>
  </si>
  <si>
    <t>ESTRELLA-SONIC-ULTRA</t>
  </si>
  <si>
    <t>FECHA ESTIMADA  PRECIO VENTA</t>
  </si>
  <si>
    <t>OCTUBRE-NOVIEMBRE</t>
  </si>
  <si>
    <t>NIVEL TECNOLÓGICO</t>
  </si>
  <si>
    <t>MEDIO</t>
  </si>
  <si>
    <t>PRECIO ESPERADO ($/U)</t>
  </si>
  <si>
    <t>REGIÓN</t>
  </si>
  <si>
    <t>VALPARAISO</t>
  </si>
  <si>
    <t>INGRESO ESPERADO, con IVA ($)</t>
  </si>
  <si>
    <t>AGENCIA DE ÁREA</t>
  </si>
  <si>
    <t>SAN FELIPE</t>
  </si>
  <si>
    <t>DESTINO PRODUCCION</t>
  </si>
  <si>
    <t>MERCADO INTERNO</t>
  </si>
  <si>
    <t>COMUNA/LOCALIDAD</t>
  </si>
  <si>
    <t>LLAY-LLAY/PANQUEHUE/CATEMU</t>
  </si>
  <si>
    <t>FECHA DE COSECHA</t>
  </si>
  <si>
    <t>SEPTIEMBRE - OCTUBRE-NOVIEMBRE</t>
  </si>
  <si>
    <t>FECHA PRECIO INSUMOS</t>
  </si>
  <si>
    <t>CONTINGENCIA</t>
  </si>
  <si>
    <t>Heladas y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</si>
  <si>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</si>
  <si>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</si>
  <si>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</si>
  <si>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</si>
  <si>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</si>
  <si>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</si>
  <si>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</si>
  <si>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</si>
  <si>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PLANTACIÓN </t>
  </si>
  <si>
    <t>METRO LINEAL</t>
  </si>
  <si>
    <t>ABRIL</t>
  </si>
  <si>
    <t xml:space="preserve">APLICACIÓN DE HERBICIDA DE PRE-EMERGENCIA </t>
  </si>
  <si>
    <t>JH</t>
  </si>
  <si>
    <t>LIMPIA MANUAL</t>
  </si>
  <si>
    <t>MAYO</t>
  </si>
  <si>
    <t xml:space="preserve">APLICACIÓN DE FERTILIZANTE </t>
  </si>
  <si>
    <t>MAYO A OCTUBRE</t>
  </si>
  <si>
    <t xml:space="preserve">APLICACIÓN DE HERBICIDA POST-EMERGENCIA </t>
  </si>
  <si>
    <t>APLICACIÓN DE AGROQUIMICOS</t>
  </si>
  <si>
    <t xml:space="preserve">RIEGOS </t>
  </si>
  <si>
    <t>Subtotal Jornadas Hombre</t>
  </si>
  <si>
    <t>JORNADAS ANIMAL</t>
  </si>
  <si>
    <t>JA</t>
  </si>
  <si>
    <t>Subtotal Jornadas Animal</t>
  </si>
  <si>
    <t>MAQUINARIA</t>
  </si>
  <si>
    <t xml:space="preserve">ARADURA DE CINCEL </t>
  </si>
  <si>
    <t>JM</t>
  </si>
  <si>
    <t>MARZO</t>
  </si>
  <si>
    <t xml:space="preserve">RASTRAJES </t>
  </si>
  <si>
    <t xml:space="preserve">NIVELACION </t>
  </si>
  <si>
    <t>APLICACIÓN DE AGROUIMICOS</t>
  </si>
  <si>
    <t>MELGADURA</t>
  </si>
  <si>
    <t>ACEQUIADURA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</si>
  <si>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</si>
  <si>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</si>
  <si>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</si>
  <si>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</si>
  <si>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</si>
  <si>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</si>
  <si>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</si>
  <si>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FEBRERO</t>
  </si>
  <si>
    <t>FERTILIZANTES</t>
  </si>
  <si>
    <t>FOSFATO DIAMONICO</t>
  </si>
  <si>
    <t xml:space="preserve">UREA </t>
  </si>
  <si>
    <t>SALITRE PRO K</t>
  </si>
  <si>
    <t>INSECTICIDA</t>
  </si>
  <si>
    <t>CLORPIROFOS</t>
  </si>
  <si>
    <t>L</t>
  </si>
  <si>
    <t>NERES</t>
  </si>
  <si>
    <t>MURALLA DELTA</t>
  </si>
  <si>
    <t>0,25L</t>
  </si>
  <si>
    <t>GLADIADOR</t>
  </si>
  <si>
    <t>0,25K</t>
  </si>
  <si>
    <t>FUNGICIDA</t>
  </si>
  <si>
    <t>CONSENTO</t>
  </si>
  <si>
    <t>COMET</t>
  </si>
  <si>
    <t>RIDOMIL GOLD</t>
  </si>
  <si>
    <t>HERBICIDAS</t>
  </si>
  <si>
    <t>CENTURION</t>
  </si>
  <si>
    <t>HERBADOX</t>
  </si>
  <si>
    <t>GOAL</t>
  </si>
  <si>
    <t xml:space="preserve">PRODIGIO </t>
  </si>
  <si>
    <t>ABRIL A MAYO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</si>
  <si>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</si>
  <si>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</si>
  <si>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</si>
  <si>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</si>
  <si>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</si>
  <si>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</si>
  <si>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</si>
  <si>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</si>
  <si>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</si>
  <si>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</si>
  <si>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</si>
  <si>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</si>
  <si>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</si>
  <si>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</si>
  <si>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</si>
  <si>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</si>
  <si>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</si>
  <si>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</si>
  <si>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</si>
  <si>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</si>
  <si>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</si>
  <si>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</si>
  <si>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</si>
  <si>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</si>
  <si>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</si>
  <si>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</si>
  <si>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($/U)</t>
  </si>
  <si>
    <t>Rendimiento (U/hà)</t>
  </si>
  <si>
    <t>Costo unitario ($/U)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</si>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</sst>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_-* #,##0_-;\-* #,##0_-;_-* &quot;-&quot;_-;_-@_-"/>
    <numFmt numFmtId="166" formatCode="_-* #,##0.00_-;\-* #,##0.00_-;_-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_-;\-* #,##0_-;_-* &quot;-&quot;??_-;_-@_-"/>
    <numFmt numFmtId="170" formatCode="0.0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" fillId="0" borderId="22" applyFont="0" applyFill="0" applyBorder="0" applyAlignment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/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8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7" fontId="2" fillId="2" borderId="22" xfId="0" applyNumberFormat="1" applyFont="1" applyFill="1" applyBorder="1" applyAlignment="1">
      <alignment vertical="center"/>
    </xf>
    <xf numFmtId="167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3" fillId="2" borderId="25" xfId="0" applyFont="1" applyFill="1" applyBorder="1" applyAlignment="1"/>
    <xf numFmtId="3" fontId="3" fillId="2" borderId="25" xfId="0" applyNumberFormat="1" applyFont="1" applyFill="1" applyBorder="1" applyAlignment="1"/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7" fontId="2" fillId="5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167" fontId="2" fillId="3" borderId="30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167" fontId="2" fillId="5" borderId="30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7" fontId="2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8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20" fillId="0" borderId="55" xfId="0" applyFont="1" applyBorder="1" applyAlignment="1">
      <alignment horizontal="right" vertical="center"/>
    </xf>
    <xf numFmtId="165" fontId="20" fillId="0" borderId="55" xfId="2" applyFont="1" applyBorder="1" applyAlignment="1">
      <alignment horizontal="right" vertical="center"/>
    </xf>
    <xf numFmtId="0" fontId="21" fillId="0" borderId="55" xfId="0" applyFont="1" applyFill="1" applyBorder="1" applyAlignment="1">
      <alignment horizontal="right" vertical="center" wrapText="1"/>
    </xf>
    <xf numFmtId="14" fontId="21" fillId="0" borderId="55" xfId="0" applyNumberFormat="1" applyFont="1" applyBorder="1" applyAlignment="1">
      <alignment horizontal="right" vertical="center"/>
    </xf>
    <xf numFmtId="0" fontId="21" fillId="10" borderId="55" xfId="0" applyFont="1" applyFill="1" applyBorder="1" applyAlignment="1">
      <alignment horizontal="right" vertical="center"/>
    </xf>
    <xf numFmtId="0" fontId="21" fillId="0" borderId="55" xfId="0" applyFont="1" applyBorder="1" applyAlignment="1">
      <alignment horizontal="right" vertical="center"/>
    </xf>
    <xf numFmtId="0" fontId="21" fillId="0" borderId="55" xfId="0" applyFont="1" applyBorder="1" applyAlignment="1">
      <alignment horizontal="right" vertical="center" wrapText="1"/>
    </xf>
    <xf numFmtId="3" fontId="21" fillId="0" borderId="55" xfId="0" applyNumberFormat="1" applyFont="1" applyBorder="1" applyAlignment="1">
      <alignment horizontal="right" vertical="center"/>
    </xf>
    <xf numFmtId="0" fontId="21" fillId="0" borderId="55" xfId="0" applyFont="1" applyBorder="1" applyAlignment="1">
      <alignment vertical="center"/>
    </xf>
    <xf numFmtId="0" fontId="21" fillId="0" borderId="55" xfId="0" applyFont="1" applyBorder="1" applyAlignment="1">
      <alignment horizontal="center" vertical="center"/>
    </xf>
    <xf numFmtId="1" fontId="21" fillId="0" borderId="55" xfId="0" applyNumberFormat="1" applyFont="1" applyBorder="1" applyAlignment="1">
      <alignment horizontal="center" vertical="center"/>
    </xf>
    <xf numFmtId="0" fontId="21" fillId="10" borderId="55" xfId="0" applyFont="1" applyFill="1" applyBorder="1" applyAlignment="1">
      <alignment horizontal="center" vertical="center"/>
    </xf>
    <xf numFmtId="0" fontId="21" fillId="0" borderId="55" xfId="0" applyFont="1" applyBorder="1" applyAlignment="1">
      <alignment vertical="center" wrapText="1"/>
    </xf>
    <xf numFmtId="2" fontId="21" fillId="0" borderId="55" xfId="0" applyNumberFormat="1" applyFont="1" applyBorder="1" applyAlignment="1">
      <alignment horizontal="center" vertical="center"/>
    </xf>
    <xf numFmtId="166" fontId="21" fillId="10" borderId="55" xfId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left" vertical="center"/>
    </xf>
    <xf numFmtId="0" fontId="22" fillId="0" borderId="55" xfId="0" applyFont="1" applyFill="1" applyBorder="1" applyAlignment="1">
      <alignment horizontal="center" vertical="center"/>
    </xf>
    <xf numFmtId="3" fontId="22" fillId="0" borderId="55" xfId="0" applyNumberFormat="1" applyFont="1" applyFill="1" applyBorder="1" applyAlignment="1">
      <alignment horizontal="right" vertical="center"/>
    </xf>
    <xf numFmtId="169" fontId="21" fillId="0" borderId="55" xfId="3" applyNumberFormat="1" applyFont="1" applyBorder="1" applyAlignment="1">
      <alignment horizontal="center" vertical="center"/>
    </xf>
    <xf numFmtId="170" fontId="21" fillId="0" borderId="55" xfId="0" applyNumberFormat="1" applyFont="1" applyBorder="1" applyAlignment="1">
      <alignment horizontal="center" vertical="center"/>
    </xf>
    <xf numFmtId="0" fontId="23" fillId="0" borderId="55" xfId="0" applyFont="1" applyBorder="1" applyAlignment="1">
      <alignment vertical="center"/>
    </xf>
    <xf numFmtId="3" fontId="21" fillId="0" borderId="55" xfId="0" applyNumberFormat="1" applyFont="1" applyBorder="1" applyAlignment="1">
      <alignment horizontal="center" vertical="center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168" fontId="13" fillId="11" borderId="39" xfId="0" applyNumberFormat="1" applyFont="1" applyFill="1" applyBorder="1" applyAlignment="1">
      <alignment vertical="center"/>
    </xf>
    <xf numFmtId="0" fontId="22" fillId="10" borderId="55" xfId="0" applyFont="1" applyFill="1" applyBorder="1" applyAlignment="1">
      <alignment horizontal="left" vertical="center"/>
    </xf>
    <xf numFmtId="165" fontId="22" fillId="10" borderId="55" xfId="2" applyFont="1" applyFill="1" applyBorder="1" applyAlignment="1">
      <alignment horizontal="left" vertical="center"/>
    </xf>
    <xf numFmtId="165" fontId="22" fillId="10" borderId="55" xfId="2" applyFont="1" applyFill="1" applyBorder="1" applyAlignment="1">
      <alignment horizontal="right" vertical="center"/>
    </xf>
    <xf numFmtId="165" fontId="13" fillId="11" borderId="54" xfId="2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Millares 3" xf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844550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8" y="190500"/>
          <a:ext cx="556736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topLeftCell="A64" zoomScale="120" zoomScaleNormal="120" workbookViewId="0">
      <selection activeCell="G71" sqref="G71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5703125" style="1" customWidth="1"/>
    <col min="4" max="4" width="9.42578125" style="1" customWidth="1"/>
    <col min="5" max="5" width="14.42578125" style="1" customWidth="1"/>
    <col min="6" max="6" width="11" style="1" customWidth="1"/>
    <col min="7" max="7" width="23.5703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1" t="s">
        <v>1</v>
      </c>
      <c r="D9" s="7"/>
      <c r="E9" s="145" t="s">
        <v>2</v>
      </c>
      <c r="F9" s="146"/>
      <c r="G9" s="112">
        <v>140000</v>
      </c>
    </row>
    <row r="10" spans="1:7" ht="15">
      <c r="A10" s="5"/>
      <c r="B10" s="8" t="s">
        <v>3</v>
      </c>
      <c r="C10" s="115" t="s">
        <v>4</v>
      </c>
      <c r="D10" s="9"/>
      <c r="E10" s="143" t="s">
        <v>5</v>
      </c>
      <c r="F10" s="144"/>
      <c r="G10" s="115" t="s">
        <v>6</v>
      </c>
    </row>
    <row r="11" spans="1:7" ht="15">
      <c r="A11" s="5"/>
      <c r="B11" s="8" t="s">
        <v>7</v>
      </c>
      <c r="C11" s="116" t="s">
        <v>8</v>
      </c>
      <c r="D11" s="9"/>
      <c r="E11" s="143" t="s">
        <v>9</v>
      </c>
      <c r="F11" s="144"/>
      <c r="G11" s="118">
        <v>60</v>
      </c>
    </row>
    <row r="12" spans="1:7" ht="15">
      <c r="A12" s="5"/>
      <c r="B12" s="8" t="s">
        <v>10</v>
      </c>
      <c r="C12" s="116" t="s">
        <v>11</v>
      </c>
      <c r="D12" s="9"/>
      <c r="E12" s="134" t="s">
        <v>12</v>
      </c>
      <c r="F12" s="135"/>
      <c r="G12" s="118">
        <f>G9*G11</f>
        <v>8400000</v>
      </c>
    </row>
    <row r="13" spans="1:7" ht="15">
      <c r="A13" s="5"/>
      <c r="B13" s="8" t="s">
        <v>13</v>
      </c>
      <c r="C13" s="117" t="s">
        <v>14</v>
      </c>
      <c r="D13" s="9"/>
      <c r="E13" s="143" t="s">
        <v>15</v>
      </c>
      <c r="F13" s="144"/>
      <c r="G13" s="117" t="s">
        <v>16</v>
      </c>
    </row>
    <row r="14" spans="1:7" ht="25.5">
      <c r="A14" s="5"/>
      <c r="B14" s="8" t="s">
        <v>17</v>
      </c>
      <c r="C14" s="117" t="s">
        <v>18</v>
      </c>
      <c r="D14" s="9"/>
      <c r="E14" s="143" t="s">
        <v>19</v>
      </c>
      <c r="F14" s="144"/>
      <c r="G14" s="115" t="s">
        <v>20</v>
      </c>
    </row>
    <row r="15" spans="1:7" ht="25.5">
      <c r="A15" s="5"/>
      <c r="B15" s="8" t="s">
        <v>21</v>
      </c>
      <c r="C15" s="114">
        <v>44229</v>
      </c>
      <c r="D15" s="9"/>
      <c r="E15" s="147" t="s">
        <v>22</v>
      </c>
      <c r="F15" s="148"/>
      <c r="G15" s="113" t="s">
        <v>23</v>
      </c>
    </row>
    <row r="16" spans="1:7" ht="12" customHeight="1">
      <c r="A16" s="2"/>
      <c r="B16" s="10"/>
      <c r="C16" s="11"/>
      <c r="D16" s="12"/>
      <c r="E16" s="13"/>
      <c r="F16" s="13"/>
      <c r="G16" s="14"/>
    </row>
    <row r="17" spans="1:7" ht="12" customHeight="1">
      <c r="A17" s="15"/>
      <c r="B17" s="149" t="s">
        <v>24</v>
      </c>
      <c r="C17" s="150"/>
      <c r="D17" s="150"/>
      <c r="E17" s="150"/>
      <c r="F17" s="150"/>
      <c r="G17" s="150"/>
    </row>
    <row r="18" spans="1:7" ht="12" customHeight="1">
      <c r="A18" s="2"/>
      <c r="B18" s="16"/>
      <c r="C18" s="17"/>
      <c r="D18" s="17"/>
      <c r="E18" s="17"/>
      <c r="F18" s="18"/>
      <c r="G18" s="18"/>
    </row>
    <row r="19" spans="1:7" ht="12" customHeight="1">
      <c r="A19" s="5"/>
      <c r="B19" s="19" t="s">
        <v>25</v>
      </c>
      <c r="C19" s="20"/>
      <c r="D19" s="21"/>
      <c r="E19" s="21"/>
      <c r="F19" s="21"/>
      <c r="G19" s="21"/>
    </row>
    <row r="20" spans="1:7" ht="24" customHeight="1">
      <c r="A20" s="15"/>
      <c r="B20" s="22" t="s">
        <v>26</v>
      </c>
      <c r="C20" s="22" t="s">
        <v>27</v>
      </c>
      <c r="D20" s="22" t="s">
        <v>28</v>
      </c>
      <c r="E20" s="22" t="s">
        <v>29</v>
      </c>
      <c r="F20" s="22" t="s">
        <v>30</v>
      </c>
      <c r="G20" s="22" t="s">
        <v>31</v>
      </c>
    </row>
    <row r="21" spans="1:7" ht="12.75" customHeight="1">
      <c r="A21" s="15"/>
      <c r="B21" s="119" t="s">
        <v>32</v>
      </c>
      <c r="C21" s="120" t="s">
        <v>33</v>
      </c>
      <c r="D21" s="121">
        <v>20000</v>
      </c>
      <c r="E21" s="122" t="s">
        <v>34</v>
      </c>
      <c r="F21" s="118">
        <v>25</v>
      </c>
      <c r="G21" s="118">
        <f t="shared" ref="G21:G27" si="0">D21*F21</f>
        <v>500000</v>
      </c>
    </row>
    <row r="22" spans="1:7" ht="24.75" customHeight="1">
      <c r="A22" s="15"/>
      <c r="B22" s="123" t="s">
        <v>35</v>
      </c>
      <c r="C22" s="120" t="s">
        <v>36</v>
      </c>
      <c r="D22" s="124">
        <v>0.5</v>
      </c>
      <c r="E22" s="122" t="s">
        <v>34</v>
      </c>
      <c r="F22" s="118">
        <v>15000</v>
      </c>
      <c r="G22" s="118">
        <f t="shared" si="0"/>
        <v>7500</v>
      </c>
    </row>
    <row r="23" spans="1:7" ht="12.75" customHeight="1">
      <c r="A23" s="15"/>
      <c r="B23" s="123" t="s">
        <v>37</v>
      </c>
      <c r="C23" s="120" t="s">
        <v>36</v>
      </c>
      <c r="D23" s="121">
        <v>10</v>
      </c>
      <c r="E23" s="122" t="s">
        <v>38</v>
      </c>
      <c r="F23" s="118">
        <v>15000</v>
      </c>
      <c r="G23" s="118">
        <f t="shared" si="0"/>
        <v>150000</v>
      </c>
    </row>
    <row r="24" spans="1:7" ht="12.75" customHeight="1">
      <c r="A24" s="15"/>
      <c r="B24" s="119" t="s">
        <v>39</v>
      </c>
      <c r="C24" s="120" t="s">
        <v>36</v>
      </c>
      <c r="D24" s="121">
        <v>2</v>
      </c>
      <c r="E24" s="125" t="s">
        <v>40</v>
      </c>
      <c r="F24" s="118">
        <v>15000</v>
      </c>
      <c r="G24" s="118">
        <f t="shared" si="0"/>
        <v>30000</v>
      </c>
    </row>
    <row r="25" spans="1:7" ht="20.45" customHeight="1">
      <c r="A25" s="15"/>
      <c r="B25" s="123" t="s">
        <v>41</v>
      </c>
      <c r="C25" s="120" t="s">
        <v>36</v>
      </c>
      <c r="D25" s="121">
        <v>1</v>
      </c>
      <c r="E25" s="125" t="s">
        <v>40</v>
      </c>
      <c r="F25" s="118">
        <v>15000</v>
      </c>
      <c r="G25" s="118">
        <f t="shared" si="0"/>
        <v>15000</v>
      </c>
    </row>
    <row r="26" spans="1:7" ht="12.75" customHeight="1">
      <c r="A26" s="15"/>
      <c r="B26" s="119" t="s">
        <v>42</v>
      </c>
      <c r="C26" s="120" t="s">
        <v>36</v>
      </c>
      <c r="D26" s="121">
        <v>10</v>
      </c>
      <c r="E26" s="125" t="s">
        <v>40</v>
      </c>
      <c r="F26" s="118">
        <v>15000</v>
      </c>
      <c r="G26" s="118">
        <f t="shared" si="0"/>
        <v>150000</v>
      </c>
    </row>
    <row r="27" spans="1:7" ht="25.5" customHeight="1">
      <c r="A27" s="15"/>
      <c r="B27" s="119" t="s">
        <v>43</v>
      </c>
      <c r="C27" s="120" t="s">
        <v>36</v>
      </c>
      <c r="D27" s="121">
        <v>12</v>
      </c>
      <c r="E27" s="125" t="s">
        <v>40</v>
      </c>
      <c r="F27" s="118">
        <v>15000</v>
      </c>
      <c r="G27" s="118">
        <f t="shared" si="0"/>
        <v>180000</v>
      </c>
    </row>
    <row r="28" spans="1:7" ht="12.75" customHeight="1">
      <c r="A28" s="15"/>
      <c r="B28" s="23" t="s">
        <v>44</v>
      </c>
      <c r="C28" s="24"/>
      <c r="D28" s="24"/>
      <c r="E28" s="24"/>
      <c r="F28" s="25"/>
      <c r="G28" s="26">
        <f>SUM(G21:G27)</f>
        <v>1032500</v>
      </c>
    </row>
    <row r="29" spans="1:7" ht="12" customHeight="1">
      <c r="A29" s="2"/>
      <c r="B29" s="16"/>
      <c r="C29" s="18"/>
      <c r="D29" s="18"/>
      <c r="E29" s="18"/>
      <c r="F29" s="27"/>
      <c r="G29" s="27"/>
    </row>
    <row r="30" spans="1:7" ht="12" customHeight="1">
      <c r="A30" s="5"/>
      <c r="B30" s="28" t="s">
        <v>45</v>
      </c>
      <c r="C30" s="29"/>
      <c r="D30" s="30"/>
      <c r="E30" s="30"/>
      <c r="F30" s="31"/>
      <c r="G30" s="31"/>
    </row>
    <row r="31" spans="1:7" ht="24" customHeight="1">
      <c r="A31" s="5"/>
      <c r="B31" s="32" t="s">
        <v>26</v>
      </c>
      <c r="C31" s="33" t="s">
        <v>27</v>
      </c>
      <c r="D31" s="33" t="s">
        <v>28</v>
      </c>
      <c r="E31" s="32" t="s">
        <v>29</v>
      </c>
      <c r="F31" s="33" t="s">
        <v>30</v>
      </c>
      <c r="G31" s="32" t="s">
        <v>31</v>
      </c>
    </row>
    <row r="32" spans="1:7" ht="12" customHeight="1">
      <c r="A32" s="5"/>
      <c r="B32" s="34"/>
      <c r="C32" s="126" t="s">
        <v>46</v>
      </c>
      <c r="D32" s="35"/>
      <c r="E32" s="35"/>
      <c r="F32" s="34"/>
      <c r="G32" s="34"/>
    </row>
    <row r="33" spans="1:11" ht="12" customHeight="1">
      <c r="A33" s="5"/>
      <c r="B33" s="36" t="s">
        <v>47</v>
      </c>
      <c r="C33" s="37"/>
      <c r="D33" s="37"/>
      <c r="E33" s="37"/>
      <c r="F33" s="38"/>
      <c r="G33" s="38"/>
    </row>
    <row r="34" spans="1:11" ht="12" customHeight="1">
      <c r="A34" s="2"/>
      <c r="B34" s="39"/>
      <c r="C34" s="40"/>
      <c r="D34" s="40"/>
      <c r="E34" s="40"/>
      <c r="F34" s="41"/>
      <c r="G34" s="41"/>
    </row>
    <row r="35" spans="1:11" ht="12" customHeight="1">
      <c r="A35" s="5"/>
      <c r="B35" s="28" t="s">
        <v>48</v>
      </c>
      <c r="C35" s="29"/>
      <c r="D35" s="30"/>
      <c r="E35" s="30"/>
      <c r="F35" s="31"/>
      <c r="G35" s="31"/>
    </row>
    <row r="36" spans="1:11" ht="24" customHeight="1">
      <c r="A36" s="5"/>
      <c r="B36" s="42" t="s">
        <v>26</v>
      </c>
      <c r="C36" s="42" t="s">
        <v>27</v>
      </c>
      <c r="D36" s="42" t="s">
        <v>28</v>
      </c>
      <c r="E36" s="42" t="s">
        <v>29</v>
      </c>
      <c r="F36" s="43" t="s">
        <v>30</v>
      </c>
      <c r="G36" s="42" t="s">
        <v>31</v>
      </c>
    </row>
    <row r="37" spans="1:11" ht="12.75" customHeight="1">
      <c r="A37" s="15"/>
      <c r="B37" s="127" t="s">
        <v>49</v>
      </c>
      <c r="C37" s="120" t="s">
        <v>50</v>
      </c>
      <c r="D37" s="128">
        <v>0.5</v>
      </c>
      <c r="E37" s="128" t="s">
        <v>51</v>
      </c>
      <c r="F37" s="129">
        <v>130000</v>
      </c>
      <c r="G37" s="129">
        <f>D37*F37</f>
        <v>65000</v>
      </c>
    </row>
    <row r="38" spans="1:11" ht="12.75" customHeight="1">
      <c r="A38" s="15"/>
      <c r="B38" s="119" t="s">
        <v>52</v>
      </c>
      <c r="C38" s="120" t="s">
        <v>50</v>
      </c>
      <c r="D38" s="128">
        <v>0.5</v>
      </c>
      <c r="E38" s="128" t="s">
        <v>51</v>
      </c>
      <c r="F38" s="129">
        <v>130000</v>
      </c>
      <c r="G38" s="129">
        <f t="shared" ref="G38:G42" si="1">D38*F38</f>
        <v>65000</v>
      </c>
    </row>
    <row r="39" spans="1:11" ht="12.75" customHeight="1">
      <c r="A39" s="15"/>
      <c r="B39" s="119" t="s">
        <v>53</v>
      </c>
      <c r="C39" s="120" t="s">
        <v>50</v>
      </c>
      <c r="D39" s="128">
        <v>0.3</v>
      </c>
      <c r="E39" s="128" t="s">
        <v>51</v>
      </c>
      <c r="F39" s="129">
        <v>130000</v>
      </c>
      <c r="G39" s="129">
        <f t="shared" si="1"/>
        <v>39000</v>
      </c>
    </row>
    <row r="40" spans="1:11" ht="12.75" customHeight="1">
      <c r="A40" s="15"/>
      <c r="B40" s="119" t="s">
        <v>54</v>
      </c>
      <c r="C40" s="120" t="s">
        <v>50</v>
      </c>
      <c r="D40" s="128">
        <v>0.3</v>
      </c>
      <c r="E40" s="128" t="s">
        <v>51</v>
      </c>
      <c r="F40" s="129">
        <v>130000</v>
      </c>
      <c r="G40" s="129">
        <f t="shared" si="1"/>
        <v>39000</v>
      </c>
    </row>
    <row r="41" spans="1:11" ht="12.75" customHeight="1">
      <c r="A41" s="15"/>
      <c r="B41" s="119" t="s">
        <v>55</v>
      </c>
      <c r="C41" s="120" t="s">
        <v>50</v>
      </c>
      <c r="D41" s="128">
        <v>0.25</v>
      </c>
      <c r="E41" s="128" t="s">
        <v>51</v>
      </c>
      <c r="F41" s="129">
        <v>130000</v>
      </c>
      <c r="G41" s="129">
        <f t="shared" si="1"/>
        <v>32500</v>
      </c>
    </row>
    <row r="42" spans="1:11" ht="12.75" customHeight="1">
      <c r="A42" s="15"/>
      <c r="B42" s="119" t="s">
        <v>56</v>
      </c>
      <c r="C42" s="120" t="s">
        <v>50</v>
      </c>
      <c r="D42" s="128">
        <v>0.1</v>
      </c>
      <c r="E42" s="128" t="s">
        <v>51</v>
      </c>
      <c r="F42" s="129">
        <v>130000</v>
      </c>
      <c r="G42" s="129">
        <f t="shared" si="1"/>
        <v>13000</v>
      </c>
    </row>
    <row r="43" spans="1:11" ht="12.75" customHeight="1">
      <c r="A43" s="5"/>
      <c r="B43" s="44" t="s">
        <v>57</v>
      </c>
      <c r="C43" s="45"/>
      <c r="D43" s="45"/>
      <c r="E43" s="45"/>
      <c r="F43" s="46"/>
      <c r="G43" s="47">
        <f>SUM(G37:G42)</f>
        <v>253500</v>
      </c>
    </row>
    <row r="44" spans="1:11" ht="12" customHeight="1">
      <c r="A44" s="2"/>
      <c r="B44" s="39"/>
      <c r="C44" s="40"/>
      <c r="D44" s="40"/>
      <c r="E44" s="40"/>
      <c r="F44" s="41"/>
      <c r="G44" s="41"/>
    </row>
    <row r="45" spans="1:11" ht="12" customHeight="1">
      <c r="A45" s="5"/>
      <c r="B45" s="28" t="s">
        <v>58</v>
      </c>
      <c r="C45" s="29"/>
      <c r="D45" s="30"/>
      <c r="E45" s="30"/>
      <c r="F45" s="31"/>
      <c r="G45" s="31"/>
    </row>
    <row r="46" spans="1:11" ht="24" customHeight="1">
      <c r="A46" s="5"/>
      <c r="B46" s="43" t="s">
        <v>59</v>
      </c>
      <c r="C46" s="43" t="s">
        <v>60</v>
      </c>
      <c r="D46" s="43" t="s">
        <v>61</v>
      </c>
      <c r="E46" s="43" t="s">
        <v>29</v>
      </c>
      <c r="F46" s="43" t="s">
        <v>30</v>
      </c>
      <c r="G46" s="43" t="s">
        <v>31</v>
      </c>
      <c r="K46" s="110"/>
    </row>
    <row r="47" spans="1:11" ht="12.75" customHeight="1">
      <c r="A47" s="15"/>
      <c r="B47" s="119" t="s">
        <v>62</v>
      </c>
      <c r="C47" s="130" t="s">
        <v>63</v>
      </c>
      <c r="D47" s="131">
        <v>1</v>
      </c>
      <c r="E47" s="120" t="s">
        <v>64</v>
      </c>
      <c r="F47" s="118">
        <v>933360</v>
      </c>
      <c r="G47" s="118">
        <f>D47*F47</f>
        <v>933360</v>
      </c>
      <c r="K47" s="110"/>
    </row>
    <row r="48" spans="1:11" ht="12.75" customHeight="1">
      <c r="A48" s="15"/>
      <c r="B48" s="132" t="s">
        <v>65</v>
      </c>
      <c r="C48" s="130"/>
      <c r="D48" s="133"/>
      <c r="E48" s="120"/>
      <c r="F48" s="118"/>
      <c r="G48" s="118"/>
    </row>
    <row r="49" spans="1:7" ht="12.75" customHeight="1">
      <c r="A49" s="15"/>
      <c r="B49" s="119" t="s">
        <v>66</v>
      </c>
      <c r="C49" s="130" t="s">
        <v>63</v>
      </c>
      <c r="D49" s="133">
        <v>250</v>
      </c>
      <c r="E49" s="120" t="s">
        <v>51</v>
      </c>
      <c r="F49" s="118">
        <v>500</v>
      </c>
      <c r="G49" s="118">
        <f t="shared" ref="G49:G65" si="2">D49*F49</f>
        <v>125000</v>
      </c>
    </row>
    <row r="50" spans="1:7" ht="12.75" customHeight="1">
      <c r="A50" s="15"/>
      <c r="B50" s="119" t="s">
        <v>67</v>
      </c>
      <c r="C50" s="130" t="s">
        <v>63</v>
      </c>
      <c r="D50" s="133">
        <v>200</v>
      </c>
      <c r="E50" s="120" t="s">
        <v>40</v>
      </c>
      <c r="F50" s="118">
        <v>350</v>
      </c>
      <c r="G50" s="118">
        <f t="shared" si="2"/>
        <v>70000</v>
      </c>
    </row>
    <row r="51" spans="1:7" ht="12.75" customHeight="1">
      <c r="A51" s="15"/>
      <c r="B51" s="119" t="s">
        <v>68</v>
      </c>
      <c r="C51" s="130" t="s">
        <v>63</v>
      </c>
      <c r="D51" s="133">
        <v>200</v>
      </c>
      <c r="E51" s="120" t="s">
        <v>40</v>
      </c>
      <c r="F51" s="118">
        <v>900</v>
      </c>
      <c r="G51" s="118">
        <f t="shared" si="2"/>
        <v>180000</v>
      </c>
    </row>
    <row r="52" spans="1:7" ht="12.75" customHeight="1">
      <c r="A52" s="15"/>
      <c r="B52" s="132" t="s">
        <v>69</v>
      </c>
      <c r="C52" s="130"/>
      <c r="D52" s="133"/>
      <c r="E52" s="120"/>
      <c r="F52" s="118"/>
      <c r="G52" s="118"/>
    </row>
    <row r="53" spans="1:7" ht="12.75" customHeight="1">
      <c r="A53" s="15"/>
      <c r="B53" s="119" t="s">
        <v>70</v>
      </c>
      <c r="C53" s="130" t="s">
        <v>71</v>
      </c>
      <c r="D53" s="133">
        <v>4</v>
      </c>
      <c r="E53" s="120" t="s">
        <v>34</v>
      </c>
      <c r="F53" s="118">
        <v>17990</v>
      </c>
      <c r="G53" s="118">
        <f t="shared" si="2"/>
        <v>71960</v>
      </c>
    </row>
    <row r="54" spans="1:7" ht="12.75" customHeight="1">
      <c r="A54" s="15"/>
      <c r="B54" s="119" t="s">
        <v>72</v>
      </c>
      <c r="C54" s="130" t="s">
        <v>63</v>
      </c>
      <c r="D54" s="133">
        <v>1</v>
      </c>
      <c r="E54" s="120" t="s">
        <v>40</v>
      </c>
      <c r="F54" s="118">
        <v>44000</v>
      </c>
      <c r="G54" s="118">
        <f t="shared" si="2"/>
        <v>44000</v>
      </c>
    </row>
    <row r="55" spans="1:7" ht="12.75" customHeight="1">
      <c r="A55" s="15"/>
      <c r="B55" s="119" t="s">
        <v>73</v>
      </c>
      <c r="C55" s="130" t="s">
        <v>74</v>
      </c>
      <c r="D55" s="133">
        <v>4</v>
      </c>
      <c r="E55" s="120" t="s">
        <v>40</v>
      </c>
      <c r="F55" s="118">
        <v>12760</v>
      </c>
      <c r="G55" s="118">
        <f t="shared" si="2"/>
        <v>51040</v>
      </c>
    </row>
    <row r="56" spans="1:7" ht="12.75" customHeight="1">
      <c r="A56" s="15"/>
      <c r="B56" s="119" t="s">
        <v>75</v>
      </c>
      <c r="C56" s="130" t="s">
        <v>76</v>
      </c>
      <c r="D56" s="124">
        <v>2</v>
      </c>
      <c r="E56" s="120" t="s">
        <v>40</v>
      </c>
      <c r="F56" s="118">
        <v>16140</v>
      </c>
      <c r="G56" s="118">
        <f t="shared" si="2"/>
        <v>32280</v>
      </c>
    </row>
    <row r="57" spans="1:7" ht="12.75" customHeight="1">
      <c r="A57" s="15"/>
      <c r="B57" s="132" t="s">
        <v>77</v>
      </c>
      <c r="C57" s="130"/>
      <c r="D57" s="133"/>
      <c r="E57" s="120"/>
      <c r="F57" s="118"/>
      <c r="G57" s="118"/>
    </row>
    <row r="58" spans="1:7" ht="12.75" customHeight="1">
      <c r="A58" s="15"/>
      <c r="B58" s="119" t="s">
        <v>78</v>
      </c>
      <c r="C58" s="130" t="s">
        <v>71</v>
      </c>
      <c r="D58" s="133">
        <v>5</v>
      </c>
      <c r="E58" s="120" t="s">
        <v>40</v>
      </c>
      <c r="F58" s="118">
        <v>33422</v>
      </c>
      <c r="G58" s="118">
        <f t="shared" si="2"/>
        <v>167110</v>
      </c>
    </row>
    <row r="59" spans="1:7" ht="12.75" customHeight="1">
      <c r="A59" s="15"/>
      <c r="B59" s="119" t="s">
        <v>79</v>
      </c>
      <c r="C59" s="130" t="s">
        <v>71</v>
      </c>
      <c r="D59" s="133">
        <v>2</v>
      </c>
      <c r="E59" s="120" t="s">
        <v>40</v>
      </c>
      <c r="F59" s="118">
        <v>93000</v>
      </c>
      <c r="G59" s="118">
        <f t="shared" si="2"/>
        <v>186000</v>
      </c>
    </row>
    <row r="60" spans="1:7" ht="12.75" customHeight="1">
      <c r="A60" s="15"/>
      <c r="B60" s="119" t="s">
        <v>80</v>
      </c>
      <c r="C60" s="130" t="s">
        <v>63</v>
      </c>
      <c r="D60" s="133">
        <v>8</v>
      </c>
      <c r="E60" s="120" t="s">
        <v>40</v>
      </c>
      <c r="F60" s="118">
        <v>28000</v>
      </c>
      <c r="G60" s="118">
        <f t="shared" si="2"/>
        <v>224000</v>
      </c>
    </row>
    <row r="61" spans="1:7" ht="12.75" customHeight="1">
      <c r="A61" s="15"/>
      <c r="B61" s="132" t="s">
        <v>81</v>
      </c>
      <c r="C61" s="130"/>
      <c r="D61" s="133"/>
      <c r="E61" s="120"/>
      <c r="F61" s="118"/>
      <c r="G61" s="118"/>
    </row>
    <row r="62" spans="1:7" ht="12.75" customHeight="1">
      <c r="A62" s="15"/>
      <c r="B62" s="119" t="s">
        <v>82</v>
      </c>
      <c r="C62" s="130" t="s">
        <v>71</v>
      </c>
      <c r="D62" s="133">
        <v>1</v>
      </c>
      <c r="E62" s="120" t="s">
        <v>38</v>
      </c>
      <c r="F62" s="118">
        <v>35000</v>
      </c>
      <c r="G62" s="118">
        <f t="shared" si="2"/>
        <v>35000</v>
      </c>
    </row>
    <row r="63" spans="1:7" ht="12.75" customHeight="1">
      <c r="A63" s="15"/>
      <c r="B63" s="119" t="s">
        <v>83</v>
      </c>
      <c r="C63" s="130" t="s">
        <v>71</v>
      </c>
      <c r="D63" s="133">
        <v>3</v>
      </c>
      <c r="E63" s="120" t="s">
        <v>64</v>
      </c>
      <c r="F63" s="118">
        <v>14000</v>
      </c>
      <c r="G63" s="118">
        <f t="shared" si="2"/>
        <v>42000</v>
      </c>
    </row>
    <row r="64" spans="1:7" ht="12.75" customHeight="1">
      <c r="A64" s="15"/>
      <c r="B64" s="119" t="s">
        <v>84</v>
      </c>
      <c r="C64" s="130" t="s">
        <v>71</v>
      </c>
      <c r="D64" s="133">
        <v>0.5</v>
      </c>
      <c r="E64" s="120" t="s">
        <v>51</v>
      </c>
      <c r="F64" s="118">
        <v>17870</v>
      </c>
      <c r="G64" s="118">
        <f t="shared" si="2"/>
        <v>8935</v>
      </c>
    </row>
    <row r="65" spans="1:7" ht="12.75" customHeight="1">
      <c r="A65" s="15"/>
      <c r="B65" s="119" t="s">
        <v>85</v>
      </c>
      <c r="C65" s="130" t="s">
        <v>71</v>
      </c>
      <c r="D65" s="133">
        <v>3</v>
      </c>
      <c r="E65" s="120" t="s">
        <v>86</v>
      </c>
      <c r="F65" s="118">
        <v>35000</v>
      </c>
      <c r="G65" s="118">
        <f t="shared" si="2"/>
        <v>105000</v>
      </c>
    </row>
    <row r="66" spans="1:7" ht="13.5" customHeight="1">
      <c r="A66" s="5"/>
      <c r="B66" s="48" t="s">
        <v>87</v>
      </c>
      <c r="C66" s="49"/>
      <c r="D66" s="49"/>
      <c r="E66" s="49"/>
      <c r="F66" s="50"/>
      <c r="G66" s="51">
        <f>SUM(G47:G65)</f>
        <v>2275685</v>
      </c>
    </row>
    <row r="67" spans="1:7" ht="12" customHeight="1">
      <c r="A67" s="2"/>
      <c r="B67" s="39"/>
      <c r="C67" s="40"/>
      <c r="D67" s="40"/>
      <c r="E67" s="52"/>
      <c r="F67" s="41"/>
      <c r="G67" s="41"/>
    </row>
    <row r="68" spans="1:7" ht="12" customHeight="1">
      <c r="A68" s="5"/>
      <c r="B68" s="28" t="s">
        <v>88</v>
      </c>
      <c r="C68" s="29"/>
      <c r="D68" s="30"/>
      <c r="E68" s="30"/>
      <c r="F68" s="31"/>
      <c r="G68" s="31"/>
    </row>
    <row r="69" spans="1:7" ht="24" customHeight="1">
      <c r="A69" s="5"/>
      <c r="B69" s="42" t="s">
        <v>89</v>
      </c>
      <c r="C69" s="43" t="s">
        <v>60</v>
      </c>
      <c r="D69" s="43" t="s">
        <v>61</v>
      </c>
      <c r="E69" s="42" t="s">
        <v>29</v>
      </c>
      <c r="F69" s="43" t="s">
        <v>30</v>
      </c>
      <c r="G69" s="42" t="s">
        <v>31</v>
      </c>
    </row>
    <row r="70" spans="1:7" ht="12.75" customHeight="1">
      <c r="A70" s="15"/>
      <c r="B70" s="137"/>
      <c r="C70" s="137"/>
      <c r="D70" s="137"/>
      <c r="E70" s="137"/>
      <c r="F70" s="138"/>
      <c r="G70" s="139"/>
    </row>
    <row r="71" spans="1:7" ht="13.5" customHeight="1">
      <c r="A71" s="5"/>
      <c r="B71" s="53" t="s">
        <v>90</v>
      </c>
      <c r="C71" s="54"/>
      <c r="D71" s="54"/>
      <c r="E71" s="54"/>
      <c r="F71" s="55"/>
      <c r="G71" s="56"/>
    </row>
    <row r="72" spans="1:7" ht="12" customHeight="1">
      <c r="A72" s="2"/>
      <c r="B72" s="73"/>
      <c r="C72" s="73"/>
      <c r="D72" s="73"/>
      <c r="E72" s="73"/>
      <c r="F72" s="74"/>
      <c r="G72" s="74"/>
    </row>
    <row r="73" spans="1:7" ht="12" customHeight="1">
      <c r="A73" s="70"/>
      <c r="B73" s="75" t="s">
        <v>91</v>
      </c>
      <c r="C73" s="76"/>
      <c r="D73" s="76"/>
      <c r="E73" s="76"/>
      <c r="F73" s="76"/>
      <c r="G73" s="77">
        <f>G28+G43+G66+G71</f>
        <v>3561685</v>
      </c>
    </row>
    <row r="74" spans="1:7" ht="12" customHeight="1">
      <c r="A74" s="70"/>
      <c r="B74" s="78" t="s">
        <v>92</v>
      </c>
      <c r="C74" s="58"/>
      <c r="D74" s="58"/>
      <c r="E74" s="58"/>
      <c r="F74" s="58"/>
      <c r="G74" s="79">
        <f>G73*0.05</f>
        <v>178084.25</v>
      </c>
    </row>
    <row r="75" spans="1:7" ht="12" customHeight="1">
      <c r="A75" s="70"/>
      <c r="B75" s="80" t="s">
        <v>93</v>
      </c>
      <c r="C75" s="57"/>
      <c r="D75" s="57"/>
      <c r="E75" s="57"/>
      <c r="F75" s="57"/>
      <c r="G75" s="81">
        <f>G74+G73</f>
        <v>3739769.25</v>
      </c>
    </row>
    <row r="76" spans="1:7" ht="12" customHeight="1">
      <c r="A76" s="70"/>
      <c r="B76" s="78" t="s">
        <v>94</v>
      </c>
      <c r="C76" s="58"/>
      <c r="D76" s="58"/>
      <c r="E76" s="58"/>
      <c r="F76" s="58"/>
      <c r="G76" s="79">
        <f>G12</f>
        <v>8400000</v>
      </c>
    </row>
    <row r="77" spans="1:7" ht="12" customHeight="1">
      <c r="A77" s="70"/>
      <c r="B77" s="82" t="s">
        <v>95</v>
      </c>
      <c r="C77" s="83"/>
      <c r="D77" s="83"/>
      <c r="E77" s="83"/>
      <c r="F77" s="83"/>
      <c r="G77" s="84">
        <f>G76-G75</f>
        <v>4660230.75</v>
      </c>
    </row>
    <row r="78" spans="1:7" ht="12" customHeight="1">
      <c r="A78" s="70"/>
      <c r="B78" s="71" t="s">
        <v>96</v>
      </c>
      <c r="C78" s="72"/>
      <c r="D78" s="72"/>
      <c r="E78" s="72"/>
      <c r="F78" s="72"/>
      <c r="G78" s="67"/>
    </row>
    <row r="79" spans="1:7" ht="12.75" customHeight="1" thickBot="1">
      <c r="A79" s="70"/>
      <c r="B79" s="85"/>
      <c r="C79" s="72"/>
      <c r="D79" s="72"/>
      <c r="E79" s="72"/>
      <c r="F79" s="72"/>
      <c r="G79" s="67"/>
    </row>
    <row r="80" spans="1:7" ht="12" customHeight="1">
      <c r="A80" s="70"/>
      <c r="B80" s="97" t="s">
        <v>97</v>
      </c>
      <c r="C80" s="98"/>
      <c r="D80" s="98"/>
      <c r="E80" s="98"/>
      <c r="F80" s="99"/>
      <c r="G80" s="67"/>
    </row>
    <row r="81" spans="1:7" ht="12" customHeight="1">
      <c r="A81" s="70"/>
      <c r="B81" s="100" t="s">
        <v>98</v>
      </c>
      <c r="C81" s="69"/>
      <c r="D81" s="69"/>
      <c r="E81" s="69"/>
      <c r="F81" s="101"/>
      <c r="G81" s="67"/>
    </row>
    <row r="82" spans="1:7" ht="12" customHeight="1">
      <c r="A82" s="70"/>
      <c r="B82" s="100" t="s">
        <v>99</v>
      </c>
      <c r="C82" s="69"/>
      <c r="D82" s="69"/>
      <c r="E82" s="69"/>
      <c r="F82" s="101"/>
      <c r="G82" s="67"/>
    </row>
    <row r="83" spans="1:7" ht="12" customHeight="1">
      <c r="A83" s="70"/>
      <c r="B83" s="100" t="s">
        <v>100</v>
      </c>
      <c r="C83" s="69"/>
      <c r="D83" s="69"/>
      <c r="E83" s="69"/>
      <c r="F83" s="101"/>
      <c r="G83" s="67"/>
    </row>
    <row r="84" spans="1:7" ht="12" customHeight="1">
      <c r="A84" s="70"/>
      <c r="B84" s="100" t="s">
        <v>101</v>
      </c>
      <c r="C84" s="69"/>
      <c r="D84" s="69"/>
      <c r="E84" s="69"/>
      <c r="F84" s="101"/>
      <c r="G84" s="67"/>
    </row>
    <row r="85" spans="1:7" ht="12" customHeight="1">
      <c r="A85" s="70"/>
      <c r="B85" s="100" t="s">
        <v>102</v>
      </c>
      <c r="C85" s="69"/>
      <c r="D85" s="69"/>
      <c r="E85" s="69"/>
      <c r="F85" s="101"/>
      <c r="G85" s="67"/>
    </row>
    <row r="86" spans="1:7" ht="12.75" customHeight="1" thickBot="1">
      <c r="A86" s="70"/>
      <c r="B86" s="102" t="s">
        <v>103</v>
      </c>
      <c r="C86" s="103"/>
      <c r="D86" s="103"/>
      <c r="E86" s="103"/>
      <c r="F86" s="104"/>
      <c r="G86" s="67"/>
    </row>
    <row r="87" spans="1:7" ht="12.75" customHeight="1">
      <c r="A87" s="70"/>
      <c r="B87" s="95"/>
      <c r="C87" s="69"/>
      <c r="D87" s="69"/>
      <c r="E87" s="69"/>
      <c r="F87" s="69"/>
      <c r="G87" s="67"/>
    </row>
    <row r="88" spans="1:7" ht="15" customHeight="1" thickBot="1">
      <c r="A88" s="70"/>
      <c r="B88" s="141" t="s">
        <v>104</v>
      </c>
      <c r="C88" s="142"/>
      <c r="D88" s="94"/>
      <c r="E88" s="60"/>
      <c r="F88" s="60"/>
      <c r="G88" s="67"/>
    </row>
    <row r="89" spans="1:7" ht="12" customHeight="1">
      <c r="A89" s="70"/>
      <c r="B89" s="87" t="s">
        <v>89</v>
      </c>
      <c r="C89" s="61" t="s">
        <v>105</v>
      </c>
      <c r="D89" s="88" t="s">
        <v>106</v>
      </c>
      <c r="E89" s="60"/>
      <c r="F89" s="60"/>
      <c r="G89" s="67"/>
    </row>
    <row r="90" spans="1:7" ht="12" customHeight="1">
      <c r="A90" s="70"/>
      <c r="B90" s="89" t="s">
        <v>107</v>
      </c>
      <c r="C90" s="62">
        <f>G28</f>
        <v>1032500</v>
      </c>
      <c r="D90" s="90">
        <f>(C90/C96)</f>
        <v>0.2760865526663176</v>
      </c>
      <c r="E90" s="60"/>
      <c r="F90" s="60"/>
      <c r="G90" s="67"/>
    </row>
    <row r="91" spans="1:7" ht="12" customHeight="1">
      <c r="A91" s="70"/>
      <c r="B91" s="89" t="s">
        <v>108</v>
      </c>
      <c r="C91" s="63">
        <v>0</v>
      </c>
      <c r="D91" s="90">
        <v>0</v>
      </c>
      <c r="E91" s="60"/>
      <c r="F91" s="60"/>
      <c r="G91" s="67"/>
    </row>
    <row r="92" spans="1:7" ht="12" customHeight="1">
      <c r="A92" s="70"/>
      <c r="B92" s="89" t="s">
        <v>109</v>
      </c>
      <c r="C92" s="62">
        <f>G43</f>
        <v>253500</v>
      </c>
      <c r="D92" s="90">
        <f>(C92/C96)</f>
        <v>6.7784930848340447E-2</v>
      </c>
      <c r="E92" s="60"/>
      <c r="F92" s="60"/>
      <c r="G92" s="67"/>
    </row>
    <row r="93" spans="1:7" ht="12" customHeight="1">
      <c r="A93" s="70"/>
      <c r="B93" s="89" t="s">
        <v>59</v>
      </c>
      <c r="C93" s="62">
        <f>G66</f>
        <v>2275685</v>
      </c>
      <c r="D93" s="90">
        <f>(C93/C96)</f>
        <v>0.60850946886629431</v>
      </c>
      <c r="E93" s="60"/>
      <c r="F93" s="60"/>
      <c r="G93" s="67"/>
    </row>
    <row r="94" spans="1:7" ht="12" customHeight="1">
      <c r="A94" s="70"/>
      <c r="B94" s="89" t="s">
        <v>110</v>
      </c>
      <c r="C94" s="64">
        <f>G71</f>
        <v>0</v>
      </c>
      <c r="D94" s="90">
        <f>(C94/C96)</f>
        <v>0</v>
      </c>
      <c r="E94" s="66"/>
      <c r="F94" s="66"/>
      <c r="G94" s="67"/>
    </row>
    <row r="95" spans="1:7" ht="12" customHeight="1">
      <c r="A95" s="70"/>
      <c r="B95" s="89" t="s">
        <v>111</v>
      </c>
      <c r="C95" s="64">
        <f>G74</f>
        <v>178084.25</v>
      </c>
      <c r="D95" s="90">
        <f>(C95/C96)</f>
        <v>4.7619047619047616E-2</v>
      </c>
      <c r="E95" s="66"/>
      <c r="F95" s="66"/>
      <c r="G95" s="67"/>
    </row>
    <row r="96" spans="1:7" ht="12.75" customHeight="1" thickBot="1">
      <c r="A96" s="70"/>
      <c r="B96" s="91" t="s">
        <v>112</v>
      </c>
      <c r="C96" s="92">
        <f>SUM(C90:C95)</f>
        <v>3739769.25</v>
      </c>
      <c r="D96" s="93">
        <f>SUM(D90:D95)</f>
        <v>1</v>
      </c>
      <c r="E96" s="66"/>
      <c r="F96" s="66"/>
      <c r="G96" s="67"/>
    </row>
    <row r="97" spans="1:7" ht="12" customHeight="1">
      <c r="A97" s="70"/>
      <c r="B97" s="85"/>
      <c r="C97" s="72"/>
      <c r="D97" s="72"/>
      <c r="E97" s="72"/>
      <c r="F97" s="72"/>
      <c r="G97" s="67"/>
    </row>
    <row r="98" spans="1:7" ht="12.75" customHeight="1">
      <c r="A98" s="70"/>
      <c r="B98" s="86"/>
      <c r="C98" s="72"/>
      <c r="D98" s="72"/>
      <c r="E98" s="72"/>
      <c r="F98" s="72"/>
      <c r="G98" s="67"/>
    </row>
    <row r="99" spans="1:7" ht="12" customHeight="1" thickBot="1">
      <c r="A99" s="59"/>
      <c r="B99" s="105"/>
      <c r="C99" s="106" t="s">
        <v>113</v>
      </c>
      <c r="D99" s="107"/>
      <c r="E99" s="108"/>
      <c r="F99" s="65"/>
      <c r="G99" s="67"/>
    </row>
    <row r="100" spans="1:7" ht="12" customHeight="1">
      <c r="A100" s="70"/>
      <c r="B100" s="109" t="s">
        <v>114</v>
      </c>
      <c r="C100" s="140">
        <v>130000</v>
      </c>
      <c r="D100" s="140">
        <v>140000</v>
      </c>
      <c r="E100" s="140">
        <v>150000</v>
      </c>
      <c r="G100" s="68"/>
    </row>
    <row r="101" spans="1:7" ht="12.75" customHeight="1" thickBot="1">
      <c r="A101" s="70"/>
      <c r="B101" s="91" t="s">
        <v>115</v>
      </c>
      <c r="C101" s="136">
        <f>C96/C100</f>
        <v>28.767455769230768</v>
      </c>
      <c r="D101" s="136">
        <f>(G75/D100)</f>
        <v>26.7126375</v>
      </c>
      <c r="E101" s="136">
        <f>(G75/E100)</f>
        <v>24.931795000000001</v>
      </c>
      <c r="G101" s="68"/>
    </row>
    <row r="102" spans="1:7" ht="15.6" customHeight="1">
      <c r="A102" s="70"/>
      <c r="B102" s="96" t="s">
        <v>116</v>
      </c>
      <c r="C102" s="69"/>
      <c r="D102" s="69"/>
      <c r="E102" s="69"/>
      <c r="F102" s="69"/>
      <c r="G102" s="69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B50C64-018D-46CC-B25F-962DB340A0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5D2F55-10DF-421E-98E7-6E1E7EE380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1E12FC-C348-4CE5-B033-5DB5D0445997}">
  <ds:schemaRefs>
    <ds:schemaRef ds:uri="c5dbce2d-49dc-4afe-a5b0-d7fb7a901161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1030f0af-99cb-42f1-88fc-acec73331192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rama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2021-04-06T15:42:53Z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