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2" documentId="8_{9A6B6978-8268-4F51-B251-C3E487B9B0A9}" xr6:coauthVersionLast="46" xr6:coauthVersionMax="46" xr10:uidLastSave="{6A29E330-66FD-4507-A1E3-3C9226B1A068}"/>
  <bookViews>
    <workbookView xWindow="-90" yWindow="-90" windowWidth="19380" windowHeight="10980" xr2:uid="{00000000-000D-0000-FFFF-FFFF00000000}"/>
  </bookViews>
  <sheets>
    <sheet name="ESPINACA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40" l="1"/>
  <c r="G59" i="40" l="1"/>
  <c r="C82" i="40" s="1"/>
  <c r="G53" i="40"/>
  <c r="G52" i="40"/>
  <c r="G50" i="40"/>
  <c r="D49" i="40"/>
  <c r="G49" i="40" s="1"/>
  <c r="G48" i="40"/>
  <c r="G46" i="40"/>
  <c r="G41" i="40"/>
  <c r="G40" i="40"/>
  <c r="G39" i="40"/>
  <c r="G38" i="40"/>
  <c r="G37" i="40"/>
  <c r="G27" i="40"/>
  <c r="G26" i="40"/>
  <c r="G25" i="40"/>
  <c r="G24" i="40"/>
  <c r="G23" i="40"/>
  <c r="G22" i="40"/>
  <c r="G21" i="40"/>
  <c r="G12" i="40"/>
  <c r="G64" i="40" s="1"/>
  <c r="G54" i="40" l="1"/>
  <c r="C81" i="40" s="1"/>
  <c r="G28" i="40"/>
  <c r="C78" i="40" s="1"/>
  <c r="G42" i="40"/>
  <c r="C80" i="40" s="1"/>
  <c r="G61" i="40" l="1"/>
  <c r="G62" i="40" s="1"/>
  <c r="G63" i="40" l="1"/>
  <c r="C83" i="40"/>
  <c r="C84" i="40" l="1"/>
  <c r="D83" i="40" s="1"/>
  <c r="C89" i="40"/>
  <c r="D89" i="40"/>
  <c r="G65" i="40"/>
  <c r="E89" i="40"/>
  <c r="D78" i="40" l="1"/>
  <c r="D81" i="40"/>
  <c r="D82" i="40"/>
  <c r="D80" i="40"/>
  <c r="D84" i="40" l="1"/>
</calcChain>
</file>

<file path=xl/sharedStrings.xml><?xml version="1.0" encoding="utf-8"?>
<sst xmlns="http://schemas.openxmlformats.org/spreadsheetml/2006/main" count="149" uniqueCount="101">
  <si>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</si>
  <si>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</si>
  <si>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</si>
  <si>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</si>
  <si>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</si>
  <si>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</si>
  <si>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</si>
  <si>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</si>
  <si>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</si>
  <si>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</si>
  <si>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</si>
  <si>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</si>
  <si>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</si>
  <si>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</si>
  <si>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</si>
  <si>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</si>
  <si>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</si>
  <si>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</si>
  <si>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</si>
  <si>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</si>
  <si>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</si>
  <si>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</si>
  <si>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</si>
  <si>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</si>
  <si>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</si>
  <si>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</si>
  <si>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</si>
  <si>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</si>
  <si>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</si>
  <si>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</si>
  <si>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</si>
  <si>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</si>
  <si>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</si>
  <si>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</si>
  <si>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25 KG</t>
  </si>
  <si>
    <t>INSECTICIDAS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</si>
  <si>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</si>
  <si>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</si>
  <si>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</si>
  <si>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</si>
  <si>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</si>
  <si>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</si>
  <si>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</si>
  <si>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</si>
  <si>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</si>
  <si>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</si>
  <si>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Noviembre</t>
  </si>
  <si>
    <t>Sept-Nov</t>
  </si>
  <si>
    <t>Septiembre</t>
  </si>
  <si>
    <t>Sep-Oct</t>
  </si>
  <si>
    <t>SFT</t>
  </si>
  <si>
    <t>Nitrato de potasio</t>
  </si>
  <si>
    <t>Lt</t>
  </si>
  <si>
    <t>COQUIMBO-LA SERENA</t>
  </si>
  <si>
    <t>Riego</t>
  </si>
  <si>
    <t>Transplante</t>
  </si>
  <si>
    <t>Octubre</t>
  </si>
  <si>
    <t>SIN ESPECIFICAR</t>
  </si>
  <si>
    <t>Medio</t>
  </si>
  <si>
    <t>No hay</t>
  </si>
  <si>
    <t xml:space="preserve">Acarreo de insumos </t>
  </si>
  <si>
    <t xml:space="preserve">PLANTINES </t>
  </si>
  <si>
    <t>Urea</t>
  </si>
  <si>
    <t>Engeo 247 SC</t>
  </si>
  <si>
    <t>Limpia manual y azadon</t>
  </si>
  <si>
    <t>Karate</t>
  </si>
  <si>
    <t>Aplicación agroquimico</t>
  </si>
  <si>
    <t xml:space="preserve">Acarreo de insumos y cosecha </t>
  </si>
  <si>
    <t>Arradura</t>
  </si>
  <si>
    <t>Rastraje</t>
  </si>
  <si>
    <t>Melgadura y aplicación fertil</t>
  </si>
  <si>
    <t xml:space="preserve">Aplicación de insumos </t>
  </si>
  <si>
    <t>ESPINACA</t>
  </si>
  <si>
    <t>RENDIMIENTO (Cajas/ha)</t>
  </si>
  <si>
    <t>Octubre-Noviembre</t>
  </si>
  <si>
    <t>PRECIO ESPERADO ($/Caja)</t>
  </si>
  <si>
    <t>Mercado Nacional</t>
  </si>
  <si>
    <t xml:space="preserve">Aplicación fertilizante </t>
  </si>
  <si>
    <t>Cosecha (x2)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</si>
  <si>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</si>
  <si>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</si>
  <si>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</si>
  <si>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</si>
  <si>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</si>
  <si>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</si>
  <si>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</si>
  <si>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</si>
  <si>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</si>
  <si>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</si>
  <si>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</si>
  <si>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</si>
  <si>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</si>
  <si>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</si>
  <si>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</si>
  <si>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</si>
  <si>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</si>
  <si>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</si>
  <si>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</si>
  <si>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Rendimiento (cajas/hà)</t>
  </si>
  <si>
    <t>ESCENARIOS COSTO UNITARIO  ($/cajas)</t>
  </si>
  <si>
    <t>Costo unitario ($/cajas)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</si>
</sst>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 applyBorder="1"/>
    <xf numFmtId="0" fontId="0" fillId="0" borderId="0" xfId="0" applyBorder="1"/>
    <xf numFmtId="0" fontId="8" fillId="0" borderId="0" xfId="0" applyFont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0" fillId="6" borderId="3" xfId="0" applyNumberFormat="1" applyFont="1" applyFill="1" applyBorder="1" applyAlignment="1">
      <alignment vertical="center"/>
    </xf>
    <xf numFmtId="0" fontId="12" fillId="6" borderId="4" xfId="0" applyFont="1" applyFill="1" applyBorder="1" applyAlignment="1"/>
    <xf numFmtId="0" fontId="12" fillId="6" borderId="5" xfId="0" applyFont="1" applyFill="1" applyBorder="1" applyAlignment="1"/>
    <xf numFmtId="49" fontId="12" fillId="6" borderId="1" xfId="0" applyNumberFormat="1" applyFont="1" applyFill="1" applyBorder="1" applyAlignment="1">
      <alignment vertical="center"/>
    </xf>
    <xf numFmtId="0" fontId="12" fillId="6" borderId="0" xfId="0" applyFont="1" applyFill="1" applyBorder="1" applyAlignment="1"/>
    <xf numFmtId="0" fontId="12" fillId="6" borderId="6" xfId="0" applyFont="1" applyFill="1" applyBorder="1" applyAlignment="1"/>
    <xf numFmtId="49" fontId="12" fillId="6" borderId="7" xfId="0" applyNumberFormat="1" applyFont="1" applyFill="1" applyBorder="1" applyAlignment="1">
      <alignment vertical="center"/>
    </xf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7" fillId="5" borderId="0" xfId="0" applyFont="1" applyFill="1" applyBorder="1" applyAlignment="1">
      <alignment vertical="center" wrapText="1"/>
    </xf>
    <xf numFmtId="3" fontId="2" fillId="4" borderId="2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" fillId="4" borderId="2" xfId="0" applyNumberFormat="1" applyFont="1" applyFill="1" applyBorder="1" applyAlignment="1">
      <alignment horizontal="right"/>
    </xf>
    <xf numFmtId="0" fontId="3" fillId="0" borderId="2" xfId="0" applyFont="1" applyBorder="1"/>
    <xf numFmtId="0" fontId="6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9" fontId="0" fillId="6" borderId="0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49" fontId="10" fillId="6" borderId="10" xfId="0" applyNumberFormat="1" applyFont="1" applyFill="1" applyBorder="1" applyAlignment="1">
      <alignment vertical="center"/>
    </xf>
    <xf numFmtId="3" fontId="10" fillId="6" borderId="11" xfId="0" applyNumberFormat="1" applyFont="1" applyFill="1" applyBorder="1" applyAlignment="1">
      <alignment vertical="center"/>
    </xf>
    <xf numFmtId="9" fontId="12" fillId="6" borderId="12" xfId="0" applyNumberFormat="1" applyFont="1" applyFill="1" applyBorder="1" applyAlignment="1"/>
    <xf numFmtId="168" fontId="10" fillId="6" borderId="11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168" fontId="10" fillId="3" borderId="14" xfId="0" applyNumberFormat="1" applyFont="1" applyFill="1" applyBorder="1" applyAlignment="1">
      <alignment vertical="center"/>
    </xf>
    <xf numFmtId="9" fontId="10" fillId="3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49" fontId="10" fillId="3" borderId="20" xfId="0" applyNumberFormat="1" applyFont="1" applyFill="1" applyBorder="1" applyAlignment="1">
      <alignment vertical="center"/>
    </xf>
    <xf numFmtId="49" fontId="12" fillId="3" borderId="21" xfId="0" applyNumberFormat="1" applyFont="1" applyFill="1" applyBorder="1" applyAlignment="1"/>
    <xf numFmtId="0" fontId="18" fillId="5" borderId="24" xfId="0" applyFont="1" applyFill="1" applyBorder="1" applyAlignment="1"/>
    <xf numFmtId="0" fontId="17" fillId="5" borderId="22" xfId="0" applyFont="1" applyFill="1" applyBorder="1" applyAlignment="1">
      <alignment vertical="center"/>
    </xf>
    <xf numFmtId="49" fontId="17" fillId="5" borderId="23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7" fillId="5" borderId="24" xfId="0" applyFont="1" applyFill="1" applyBorder="1" applyAlignment="1">
      <alignment vertical="center"/>
    </xf>
    <xf numFmtId="49" fontId="17" fillId="5" borderId="22" xfId="0" applyNumberFormat="1" applyFont="1" applyFill="1" applyBorder="1" applyAlignment="1">
      <alignment vertical="center"/>
    </xf>
    <xf numFmtId="41" fontId="10" fillId="3" borderId="17" xfId="2" applyFont="1" applyFill="1" applyBorder="1" applyAlignment="1">
      <alignment vertical="center"/>
    </xf>
    <xf numFmtId="41" fontId="10" fillId="3" borderId="18" xfId="2" applyFont="1" applyFill="1" applyBorder="1" applyAlignment="1">
      <alignment vertical="center"/>
    </xf>
    <xf numFmtId="41" fontId="10" fillId="3" borderId="14" xfId="2" applyFont="1" applyFill="1" applyBorder="1" applyAlignment="1">
      <alignment vertical="center"/>
    </xf>
    <xf numFmtId="41" fontId="10" fillId="3" borderId="15" xfId="2" applyFont="1" applyFill="1" applyBorder="1" applyAlignment="1">
      <alignment vertical="center"/>
    </xf>
    <xf numFmtId="2" fontId="8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7277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9:G91"/>
  <sheetViews>
    <sheetView tabSelected="1" zoomScale="120" zoomScaleNormal="120" workbookViewId="0">
      <selection activeCell="I3" sqref="I3"/>
    </sheetView>
  </sheetViews>
  <sheetFormatPr baseColWidth="10" defaultColWidth="11.40625" defaultRowHeight="14.75" x14ac:dyDescent="0.75"/>
  <cols>
    <col min="1" max="1" width="5.1328125" style="2" customWidth="1"/>
    <col min="2" max="2" width="31" style="2" customWidth="1"/>
    <col min="3" max="3" width="11.40625" style="2"/>
    <col min="4" max="4" width="15.54296875" style="2" bestFit="1" customWidth="1"/>
    <col min="5" max="5" width="11.40625" style="2"/>
    <col min="6" max="6" width="23.54296875" style="2" bestFit="1" customWidth="1"/>
    <col min="7" max="7" width="16.1328125" style="2" bestFit="1" customWidth="1"/>
    <col min="8" max="16384" width="11.40625" style="2"/>
  </cols>
  <sheetData>
    <row r="9" spans="2:7" x14ac:dyDescent="0.75">
      <c r="B9" s="37" t="s">
        <v>0</v>
      </c>
      <c r="C9" s="91" t="s">
        <v>72</v>
      </c>
      <c r="D9" s="91"/>
      <c r="F9" s="37" t="s">
        <v>73</v>
      </c>
      <c r="G9" s="4">
        <v>1400</v>
      </c>
    </row>
    <row r="10" spans="2:7" x14ac:dyDescent="0.75">
      <c r="B10" s="38" t="s">
        <v>1</v>
      </c>
      <c r="C10" s="88" t="s">
        <v>57</v>
      </c>
      <c r="D10" s="88"/>
      <c r="F10" s="5" t="s">
        <v>2</v>
      </c>
      <c r="G10" s="40" t="s">
        <v>74</v>
      </c>
    </row>
    <row r="11" spans="2:7" x14ac:dyDescent="0.75">
      <c r="B11" s="38" t="s">
        <v>3</v>
      </c>
      <c r="C11" s="88" t="s">
        <v>58</v>
      </c>
      <c r="D11" s="88"/>
      <c r="F11" s="5" t="s">
        <v>75</v>
      </c>
      <c r="G11" s="7">
        <v>3800</v>
      </c>
    </row>
    <row r="12" spans="2:7" x14ac:dyDescent="0.75">
      <c r="B12" s="38" t="s">
        <v>4</v>
      </c>
      <c r="C12" s="88" t="s">
        <v>5</v>
      </c>
      <c r="D12" s="88"/>
      <c r="F12" s="5" t="s">
        <v>6</v>
      </c>
      <c r="G12" s="7">
        <f>SUM(G11*G9)</f>
        <v>5320000</v>
      </c>
    </row>
    <row r="13" spans="2:7" x14ac:dyDescent="0.75">
      <c r="B13" s="38" t="s">
        <v>7</v>
      </c>
      <c r="C13" s="90" t="s">
        <v>8</v>
      </c>
      <c r="D13" s="90"/>
      <c r="F13" s="5" t="s">
        <v>9</v>
      </c>
      <c r="G13" s="6" t="s">
        <v>76</v>
      </c>
    </row>
    <row r="14" spans="2:7" x14ac:dyDescent="0.75">
      <c r="B14" s="39" t="s">
        <v>10</v>
      </c>
      <c r="C14" s="88" t="s">
        <v>53</v>
      </c>
      <c r="D14" s="88"/>
      <c r="F14" s="5" t="s">
        <v>11</v>
      </c>
      <c r="G14" s="6" t="s">
        <v>46</v>
      </c>
    </row>
    <row r="15" spans="2:7" ht="16" x14ac:dyDescent="0.8">
      <c r="B15" s="39" t="s">
        <v>12</v>
      </c>
      <c r="C15" s="92">
        <v>2021</v>
      </c>
      <c r="D15" s="92"/>
      <c r="F15" s="5" t="s">
        <v>13</v>
      </c>
      <c r="G15" s="6" t="s">
        <v>59</v>
      </c>
    </row>
    <row r="16" spans="2:7" x14ac:dyDescent="0.75">
      <c r="B16" s="3"/>
    </row>
    <row r="17" spans="2:7" x14ac:dyDescent="0.75">
      <c r="B17" s="89" t="s">
        <v>14</v>
      </c>
      <c r="C17" s="89"/>
      <c r="D17" s="89"/>
      <c r="E17" s="89"/>
      <c r="F17" s="89"/>
      <c r="G17" s="89"/>
    </row>
    <row r="18" spans="2:7" x14ac:dyDescent="0.75">
      <c r="B18" s="3"/>
      <c r="C18" s="3"/>
      <c r="D18" s="3"/>
      <c r="E18" s="3"/>
      <c r="F18" s="3"/>
      <c r="G18" s="3"/>
    </row>
    <row r="19" spans="2:7" x14ac:dyDescent="0.75">
      <c r="B19" s="45" t="s">
        <v>15</v>
      </c>
    </row>
    <row r="20" spans="2:7" x14ac:dyDescent="0.75">
      <c r="B20" s="30" t="s">
        <v>16</v>
      </c>
      <c r="C20" s="30" t="s">
        <v>17</v>
      </c>
      <c r="D20" s="30" t="s">
        <v>18</v>
      </c>
      <c r="E20" s="30" t="s">
        <v>19</v>
      </c>
      <c r="F20" s="41" t="s">
        <v>20</v>
      </c>
      <c r="G20" s="31" t="s">
        <v>21</v>
      </c>
    </row>
    <row r="21" spans="2:7" x14ac:dyDescent="0.75">
      <c r="B21" s="5" t="s">
        <v>54</v>
      </c>
      <c r="C21" s="16" t="s">
        <v>22</v>
      </c>
      <c r="D21" s="16">
        <v>7</v>
      </c>
      <c r="E21" s="16" t="s">
        <v>47</v>
      </c>
      <c r="F21" s="33">
        <v>20000</v>
      </c>
      <c r="G21" s="33">
        <f>D21*F21</f>
        <v>140000</v>
      </c>
    </row>
    <row r="22" spans="2:7" x14ac:dyDescent="0.75">
      <c r="B22" s="5" t="s">
        <v>55</v>
      </c>
      <c r="C22" s="16" t="s">
        <v>22</v>
      </c>
      <c r="D22" s="16">
        <v>7</v>
      </c>
      <c r="E22" s="16" t="s">
        <v>48</v>
      </c>
      <c r="F22" s="33">
        <v>20000</v>
      </c>
      <c r="G22" s="33">
        <f>D22*F22</f>
        <v>140000</v>
      </c>
    </row>
    <row r="23" spans="2:7" x14ac:dyDescent="0.75">
      <c r="B23" s="18" t="s">
        <v>64</v>
      </c>
      <c r="C23" s="16" t="s">
        <v>22</v>
      </c>
      <c r="D23" s="16">
        <v>5</v>
      </c>
      <c r="E23" s="16" t="s">
        <v>48</v>
      </c>
      <c r="F23" s="33">
        <v>20000</v>
      </c>
      <c r="G23" s="33">
        <f>D23*F23</f>
        <v>100000</v>
      </c>
    </row>
    <row r="24" spans="2:7" x14ac:dyDescent="0.75">
      <c r="B24" s="18" t="s">
        <v>67</v>
      </c>
      <c r="C24" s="16" t="s">
        <v>22</v>
      </c>
      <c r="D24" s="16">
        <v>2</v>
      </c>
      <c r="E24" s="16" t="s">
        <v>46</v>
      </c>
      <c r="F24" s="33">
        <v>20000</v>
      </c>
      <c r="G24" s="33">
        <f>D24*F24</f>
        <v>40000</v>
      </c>
    </row>
    <row r="25" spans="2:7" x14ac:dyDescent="0.75">
      <c r="B25" s="18" t="s">
        <v>77</v>
      </c>
      <c r="C25" s="16" t="s">
        <v>22</v>
      </c>
      <c r="D25" s="16">
        <v>2</v>
      </c>
      <c r="E25" s="16" t="s">
        <v>49</v>
      </c>
      <c r="F25" s="33">
        <v>20000</v>
      </c>
      <c r="G25" s="33">
        <f t="shared" ref="G25:G26" si="0">D25*F25</f>
        <v>40000</v>
      </c>
    </row>
    <row r="26" spans="2:7" x14ac:dyDescent="0.75">
      <c r="B26" s="18" t="s">
        <v>66</v>
      </c>
      <c r="C26" s="16" t="s">
        <v>22</v>
      </c>
      <c r="D26" s="16">
        <v>2</v>
      </c>
      <c r="E26" s="16" t="s">
        <v>56</v>
      </c>
      <c r="F26" s="33">
        <v>20000</v>
      </c>
      <c r="G26" s="33">
        <f t="shared" si="0"/>
        <v>40000</v>
      </c>
    </row>
    <row r="27" spans="2:7" x14ac:dyDescent="0.75">
      <c r="B27" s="18" t="s">
        <v>78</v>
      </c>
      <c r="C27" s="87" t="s">
        <v>22</v>
      </c>
      <c r="D27" s="16">
        <v>45.5</v>
      </c>
      <c r="E27" s="53" t="s">
        <v>46</v>
      </c>
      <c r="F27" s="33">
        <v>20000</v>
      </c>
      <c r="G27" s="33">
        <f>D27*F27</f>
        <v>910000</v>
      </c>
    </row>
    <row r="28" spans="2:7" x14ac:dyDescent="0.75">
      <c r="B28" s="34" t="s">
        <v>23</v>
      </c>
      <c r="C28" s="35"/>
      <c r="D28" s="35"/>
      <c r="E28" s="35"/>
      <c r="F28" s="36"/>
      <c r="G28" s="44">
        <f>SUM(G21:G27)</f>
        <v>1410000</v>
      </c>
    </row>
    <row r="30" spans="2:7" x14ac:dyDescent="0.75">
      <c r="B30" s="45" t="s">
        <v>24</v>
      </c>
    </row>
    <row r="31" spans="2:7" x14ac:dyDescent="0.75">
      <c r="B31" s="30" t="s">
        <v>16</v>
      </c>
      <c r="C31" s="30" t="s">
        <v>17</v>
      </c>
      <c r="D31" s="30" t="s">
        <v>18</v>
      </c>
      <c r="E31" s="30" t="s">
        <v>19</v>
      </c>
      <c r="F31" s="49" t="s">
        <v>20</v>
      </c>
      <c r="G31" s="30" t="s">
        <v>21</v>
      </c>
    </row>
    <row r="32" spans="2:7" x14ac:dyDescent="0.75">
      <c r="B32" s="18"/>
      <c r="C32" s="19"/>
      <c r="D32" s="19"/>
      <c r="E32" s="19"/>
      <c r="F32" s="50"/>
      <c r="G32" s="50"/>
    </row>
    <row r="33" spans="2:7" x14ac:dyDescent="0.75">
      <c r="B33" s="34" t="s">
        <v>25</v>
      </c>
      <c r="C33" s="35"/>
      <c r="D33" s="35"/>
      <c r="E33" s="35"/>
      <c r="F33" s="35"/>
      <c r="G33" s="51"/>
    </row>
    <row r="35" spans="2:7" x14ac:dyDescent="0.75">
      <c r="B35" s="45" t="s">
        <v>26</v>
      </c>
    </row>
    <row r="36" spans="2:7" x14ac:dyDescent="0.75">
      <c r="B36" s="30" t="s">
        <v>16</v>
      </c>
      <c r="C36" s="30" t="s">
        <v>17</v>
      </c>
      <c r="D36" s="30" t="s">
        <v>18</v>
      </c>
      <c r="E36" s="30" t="s">
        <v>19</v>
      </c>
      <c r="F36" s="41" t="s">
        <v>20</v>
      </c>
      <c r="G36" s="31" t="s">
        <v>21</v>
      </c>
    </row>
    <row r="37" spans="2:7" x14ac:dyDescent="0.75">
      <c r="B37" s="18" t="s">
        <v>68</v>
      </c>
      <c r="C37" s="20" t="s">
        <v>27</v>
      </c>
      <c r="D37" s="86">
        <v>0.5</v>
      </c>
      <c r="E37" s="42" t="s">
        <v>48</v>
      </c>
      <c r="F37" s="43">
        <v>144000</v>
      </c>
      <c r="G37" s="43">
        <f>F37*D37</f>
        <v>72000</v>
      </c>
    </row>
    <row r="38" spans="2:7" x14ac:dyDescent="0.75">
      <c r="B38" s="18" t="s">
        <v>69</v>
      </c>
      <c r="C38" s="20" t="s">
        <v>27</v>
      </c>
      <c r="D38" s="86">
        <v>0.125</v>
      </c>
      <c r="E38" s="42" t="s">
        <v>48</v>
      </c>
      <c r="F38" s="43">
        <v>144000</v>
      </c>
      <c r="G38" s="43">
        <f t="shared" ref="G38:G41" si="1">F38*D38</f>
        <v>18000</v>
      </c>
    </row>
    <row r="39" spans="2:7" x14ac:dyDescent="0.75">
      <c r="B39" s="18" t="s">
        <v>70</v>
      </c>
      <c r="C39" s="20" t="s">
        <v>27</v>
      </c>
      <c r="D39" s="86">
        <v>6.25E-2</v>
      </c>
      <c r="E39" s="42" t="s">
        <v>49</v>
      </c>
      <c r="F39" s="43">
        <v>144000</v>
      </c>
      <c r="G39" s="43">
        <f t="shared" si="1"/>
        <v>9000</v>
      </c>
    </row>
    <row r="40" spans="2:7" x14ac:dyDescent="0.75">
      <c r="B40" s="18" t="s">
        <v>71</v>
      </c>
      <c r="C40" s="20" t="s">
        <v>27</v>
      </c>
      <c r="D40" s="86">
        <v>0.125</v>
      </c>
      <c r="E40" s="42" t="s">
        <v>49</v>
      </c>
      <c r="F40" s="43">
        <v>144000</v>
      </c>
      <c r="G40" s="43">
        <f t="shared" si="1"/>
        <v>18000</v>
      </c>
    </row>
    <row r="41" spans="2:7" x14ac:dyDescent="0.75">
      <c r="B41" s="18" t="s">
        <v>60</v>
      </c>
      <c r="C41" s="20" t="s">
        <v>27</v>
      </c>
      <c r="D41" s="86">
        <v>6.25E-2</v>
      </c>
      <c r="E41" s="42" t="s">
        <v>49</v>
      </c>
      <c r="F41" s="43">
        <v>144000</v>
      </c>
      <c r="G41" s="43">
        <f t="shared" si="1"/>
        <v>9000</v>
      </c>
    </row>
    <row r="42" spans="2:7" x14ac:dyDescent="0.75">
      <c r="B42" s="34" t="s">
        <v>28</v>
      </c>
      <c r="C42" s="35"/>
      <c r="D42" s="35"/>
      <c r="E42" s="35"/>
      <c r="F42" s="36"/>
      <c r="G42" s="44">
        <f>SUM(G37:G41)</f>
        <v>126000</v>
      </c>
    </row>
    <row r="44" spans="2:7" x14ac:dyDescent="0.75">
      <c r="B44" s="45" t="s">
        <v>29</v>
      </c>
    </row>
    <row r="45" spans="2:7" x14ac:dyDescent="0.75">
      <c r="B45" s="30" t="s">
        <v>29</v>
      </c>
      <c r="C45" s="17" t="s">
        <v>30</v>
      </c>
      <c r="D45" s="17" t="s">
        <v>31</v>
      </c>
      <c r="E45" s="30" t="s">
        <v>19</v>
      </c>
      <c r="F45" s="30" t="s">
        <v>20</v>
      </c>
      <c r="G45" s="30" t="s">
        <v>32</v>
      </c>
    </row>
    <row r="46" spans="2:7" x14ac:dyDescent="0.75">
      <c r="B46" s="32" t="s">
        <v>61</v>
      </c>
      <c r="C46" s="19" t="s">
        <v>17</v>
      </c>
      <c r="D46" s="19">
        <v>45000</v>
      </c>
      <c r="E46" s="19" t="s">
        <v>48</v>
      </c>
      <c r="F46" s="33">
        <v>20</v>
      </c>
      <c r="G46" s="33">
        <f>D46*F46</f>
        <v>900000</v>
      </c>
    </row>
    <row r="47" spans="2:7" x14ac:dyDescent="0.75">
      <c r="B47" s="52" t="s">
        <v>33</v>
      </c>
      <c r="C47" s="54"/>
      <c r="D47" s="54"/>
      <c r="E47" s="54"/>
      <c r="F47" s="33"/>
      <c r="G47" s="33"/>
    </row>
    <row r="48" spans="2:7" x14ac:dyDescent="0.75">
      <c r="B48" s="55" t="s">
        <v>62</v>
      </c>
      <c r="C48" s="54" t="s">
        <v>34</v>
      </c>
      <c r="D48" s="54">
        <v>20</v>
      </c>
      <c r="E48" s="54" t="s">
        <v>49</v>
      </c>
      <c r="F48" s="33">
        <v>8260</v>
      </c>
      <c r="G48" s="33">
        <f>D48*F48</f>
        <v>165200</v>
      </c>
    </row>
    <row r="49" spans="2:7" x14ac:dyDescent="0.75">
      <c r="B49" s="55" t="s">
        <v>51</v>
      </c>
      <c r="C49" s="54" t="s">
        <v>34</v>
      </c>
      <c r="D49" s="54">
        <f>100/25</f>
        <v>4</v>
      </c>
      <c r="E49" s="54" t="s">
        <v>49</v>
      </c>
      <c r="F49" s="33">
        <v>19480</v>
      </c>
      <c r="G49" s="33">
        <f>D49*F49</f>
        <v>77920</v>
      </c>
    </row>
    <row r="50" spans="2:7" x14ac:dyDescent="0.75">
      <c r="B50" s="55" t="s">
        <v>50</v>
      </c>
      <c r="C50" s="54" t="s">
        <v>34</v>
      </c>
      <c r="D50" s="54">
        <v>10</v>
      </c>
      <c r="E50" s="54" t="s">
        <v>49</v>
      </c>
      <c r="F50" s="33">
        <v>9120</v>
      </c>
      <c r="G50" s="33">
        <f>D50*F50</f>
        <v>91200</v>
      </c>
    </row>
    <row r="51" spans="2:7" x14ac:dyDescent="0.75">
      <c r="B51" s="52" t="s">
        <v>35</v>
      </c>
      <c r="C51" s="54"/>
      <c r="D51" s="54"/>
      <c r="E51" s="54"/>
      <c r="F51" s="33"/>
      <c r="G51" s="33"/>
    </row>
    <row r="52" spans="2:7" x14ac:dyDescent="0.75">
      <c r="B52" s="55" t="s">
        <v>63</v>
      </c>
      <c r="C52" s="54" t="s">
        <v>52</v>
      </c>
      <c r="D52" s="54">
        <v>0.2</v>
      </c>
      <c r="E52" s="54" t="s">
        <v>56</v>
      </c>
      <c r="F52" s="33">
        <v>93280</v>
      </c>
      <c r="G52" s="33">
        <f>D52*F52</f>
        <v>18656</v>
      </c>
    </row>
    <row r="53" spans="2:7" x14ac:dyDescent="0.75">
      <c r="B53" s="55" t="s">
        <v>65</v>
      </c>
      <c r="C53" s="54" t="s">
        <v>52</v>
      </c>
      <c r="D53" s="54">
        <v>0.2</v>
      </c>
      <c r="E53" s="54" t="s">
        <v>56</v>
      </c>
      <c r="F53" s="33">
        <v>43300</v>
      </c>
      <c r="G53" s="33">
        <f>D53*F53</f>
        <v>8660</v>
      </c>
    </row>
    <row r="54" spans="2:7" x14ac:dyDescent="0.75">
      <c r="B54" s="34" t="s">
        <v>36</v>
      </c>
      <c r="C54" s="35"/>
      <c r="D54" s="35"/>
      <c r="E54" s="35"/>
      <c r="F54" s="35"/>
      <c r="G54" s="46">
        <f>SUM(G46:G53)</f>
        <v>1261636</v>
      </c>
    </row>
    <row r="56" spans="2:7" x14ac:dyDescent="0.75">
      <c r="B56" s="45" t="s">
        <v>37</v>
      </c>
    </row>
    <row r="57" spans="2:7" x14ac:dyDescent="0.75">
      <c r="B57" s="30" t="s">
        <v>38</v>
      </c>
      <c r="C57" s="30" t="s">
        <v>30</v>
      </c>
      <c r="D57" s="30" t="s">
        <v>31</v>
      </c>
      <c r="E57" s="30" t="s">
        <v>19</v>
      </c>
      <c r="F57" s="17" t="s">
        <v>20</v>
      </c>
      <c r="G57" s="30" t="s">
        <v>32</v>
      </c>
    </row>
    <row r="58" spans="2:7" x14ac:dyDescent="0.75">
      <c r="B58" s="48"/>
      <c r="C58" s="19"/>
      <c r="D58" s="19"/>
      <c r="E58" s="19"/>
      <c r="F58" s="50"/>
      <c r="G58" s="50"/>
    </row>
    <row r="59" spans="2:7" x14ac:dyDescent="0.75">
      <c r="B59" s="34" t="s">
        <v>39</v>
      </c>
      <c r="C59" s="35"/>
      <c r="D59" s="35"/>
      <c r="E59" s="35"/>
      <c r="F59" s="35"/>
      <c r="G59" s="46">
        <f>SUM(G58:G58)</f>
        <v>0</v>
      </c>
    </row>
    <row r="61" spans="2:7" x14ac:dyDescent="0.75">
      <c r="B61" s="12" t="s">
        <v>40</v>
      </c>
      <c r="C61" s="12"/>
      <c r="D61" s="12"/>
      <c r="E61" s="12"/>
      <c r="F61" s="12"/>
      <c r="G61" s="13">
        <f>SUM(G28+G33+G42+G54+G59)</f>
        <v>2797636</v>
      </c>
    </row>
    <row r="62" spans="2:7" x14ac:dyDescent="0.75">
      <c r="B62" s="9" t="s">
        <v>41</v>
      </c>
      <c r="C62" s="8"/>
      <c r="D62" s="8"/>
      <c r="E62" s="8"/>
      <c r="F62" s="8"/>
      <c r="G62" s="10">
        <f>SUM(G61*5/100)</f>
        <v>139881.79999999999</v>
      </c>
    </row>
    <row r="63" spans="2:7" x14ac:dyDescent="0.75">
      <c r="B63" s="14" t="s">
        <v>42</v>
      </c>
      <c r="C63" s="14"/>
      <c r="D63" s="14"/>
      <c r="E63" s="14"/>
      <c r="F63" s="14"/>
      <c r="G63" s="15">
        <f>SUM(G61:G62)</f>
        <v>2937517.8</v>
      </c>
    </row>
    <row r="64" spans="2:7" x14ac:dyDescent="0.75">
      <c r="B64" s="11" t="s">
        <v>43</v>
      </c>
      <c r="C64" s="11"/>
      <c r="D64" s="11"/>
      <c r="E64" s="11"/>
      <c r="F64" s="11"/>
      <c r="G64" s="47">
        <f>SUM(G12*1)</f>
        <v>5320000</v>
      </c>
    </row>
    <row r="65" spans="2:7" x14ac:dyDescent="0.75">
      <c r="B65" s="14" t="s">
        <v>44</v>
      </c>
      <c r="C65" s="12"/>
      <c r="D65" s="12"/>
      <c r="E65" s="12"/>
      <c r="F65" s="12"/>
      <c r="G65" s="13">
        <f>SUM(G64-G63)</f>
        <v>2382482.2000000002</v>
      </c>
    </row>
    <row r="66" spans="2:7" x14ac:dyDescent="0.75">
      <c r="B66" s="56" t="s">
        <v>85</v>
      </c>
      <c r="C66" s="57"/>
      <c r="D66" s="57"/>
      <c r="E66" s="57"/>
      <c r="F66" s="57"/>
      <c r="G66" s="1"/>
    </row>
    <row r="67" spans="2:7" ht="15.5" thickBot="1" x14ac:dyDescent="0.9">
      <c r="B67" s="58"/>
      <c r="C67" s="57"/>
      <c r="D67" s="57"/>
      <c r="E67" s="57"/>
      <c r="F67" s="57"/>
      <c r="G67" s="1"/>
    </row>
    <row r="68" spans="2:7" x14ac:dyDescent="0.75">
      <c r="B68" s="21" t="s">
        <v>79</v>
      </c>
      <c r="C68" s="22"/>
      <c r="D68" s="22"/>
      <c r="E68" s="22"/>
      <c r="F68" s="23"/>
      <c r="G68" s="1"/>
    </row>
    <row r="69" spans="2:7" x14ac:dyDescent="0.75">
      <c r="B69" s="24" t="s">
        <v>45</v>
      </c>
      <c r="C69" s="25"/>
      <c r="D69" s="25"/>
      <c r="E69" s="25"/>
      <c r="F69" s="26"/>
      <c r="G69" s="1"/>
    </row>
    <row r="70" spans="2:7" x14ac:dyDescent="0.75">
      <c r="B70" s="24" t="s">
        <v>80</v>
      </c>
      <c r="C70" s="25"/>
      <c r="D70" s="25"/>
      <c r="E70" s="25"/>
      <c r="F70" s="26"/>
      <c r="G70" s="1"/>
    </row>
    <row r="71" spans="2:7" x14ac:dyDescent="0.75">
      <c r="B71" s="24" t="s">
        <v>81</v>
      </c>
      <c r="C71" s="25"/>
      <c r="D71" s="25"/>
      <c r="E71" s="25"/>
      <c r="F71" s="26"/>
      <c r="G71" s="1"/>
    </row>
    <row r="72" spans="2:7" x14ac:dyDescent="0.75">
      <c r="B72" s="24" t="s">
        <v>82</v>
      </c>
      <c r="C72" s="25"/>
      <c r="D72" s="25"/>
      <c r="E72" s="25"/>
      <c r="F72" s="26"/>
      <c r="G72" s="1"/>
    </row>
    <row r="73" spans="2:7" x14ac:dyDescent="0.75">
      <c r="B73" s="24" t="s">
        <v>83</v>
      </c>
      <c r="C73" s="25"/>
      <c r="D73" s="25"/>
      <c r="E73" s="25"/>
      <c r="F73" s="26"/>
      <c r="G73" s="1"/>
    </row>
    <row r="74" spans="2:7" ht="15.5" thickBot="1" x14ac:dyDescent="0.9">
      <c r="B74" s="27" t="s">
        <v>84</v>
      </c>
      <c r="C74" s="28"/>
      <c r="D74" s="28"/>
      <c r="E74" s="28"/>
      <c r="F74" s="29"/>
      <c r="G74" s="1"/>
    </row>
    <row r="75" spans="2:7" ht="15.5" thickBot="1" x14ac:dyDescent="0.9">
      <c r="B75" s="59"/>
      <c r="C75" s="25"/>
      <c r="D75" s="25"/>
      <c r="E75" s="25"/>
      <c r="F75" s="25"/>
      <c r="G75" s="1"/>
    </row>
    <row r="76" spans="2:7" ht="15.5" thickBot="1" x14ac:dyDescent="0.9">
      <c r="B76" s="81" t="s">
        <v>86</v>
      </c>
      <c r="C76" s="78"/>
      <c r="D76" s="76"/>
      <c r="E76" s="66"/>
      <c r="F76" s="66"/>
      <c r="G76" s="1"/>
    </row>
    <row r="77" spans="2:7" x14ac:dyDescent="0.75">
      <c r="B77" s="73" t="s">
        <v>87</v>
      </c>
      <c r="C77" s="74" t="s">
        <v>88</v>
      </c>
      <c r="D77" s="75" t="s">
        <v>89</v>
      </c>
      <c r="E77" s="66"/>
      <c r="F77" s="66"/>
      <c r="G77" s="1"/>
    </row>
    <row r="78" spans="2:7" x14ac:dyDescent="0.75">
      <c r="B78" s="60" t="s">
        <v>90</v>
      </c>
      <c r="C78" s="61">
        <f>G28</f>
        <v>1410000</v>
      </c>
      <c r="D78" s="62">
        <f>(C78/C84)</f>
        <v>0.47999709142188007</v>
      </c>
      <c r="E78" s="66"/>
      <c r="F78" s="66"/>
      <c r="G78" s="1"/>
    </row>
    <row r="79" spans="2:7" x14ac:dyDescent="0.75">
      <c r="B79" s="60" t="s">
        <v>91</v>
      </c>
      <c r="C79" s="61">
        <f>G33</f>
        <v>0</v>
      </c>
      <c r="D79" s="62">
        <v>0</v>
      </c>
      <c r="E79" s="66"/>
      <c r="F79" s="66"/>
      <c r="G79" s="1"/>
    </row>
    <row r="80" spans="2:7" x14ac:dyDescent="0.75">
      <c r="B80" s="60" t="s">
        <v>92</v>
      </c>
      <c r="C80" s="61">
        <f>G42</f>
        <v>126000</v>
      </c>
      <c r="D80" s="62">
        <f>(C80/C84)</f>
        <v>4.2893357105785027E-2</v>
      </c>
      <c r="E80" s="66"/>
      <c r="F80" s="66"/>
      <c r="G80" s="1"/>
    </row>
    <row r="81" spans="2:7" x14ac:dyDescent="0.75">
      <c r="B81" s="60" t="s">
        <v>93</v>
      </c>
      <c r="C81" s="61">
        <f>G54</f>
        <v>1261636</v>
      </c>
      <c r="D81" s="62">
        <f>(C81/C84)</f>
        <v>0.4294905038532873</v>
      </c>
      <c r="E81" s="66"/>
      <c r="F81" s="66"/>
      <c r="G81" s="1"/>
    </row>
    <row r="82" spans="2:7" x14ac:dyDescent="0.75">
      <c r="B82" s="60" t="s">
        <v>94</v>
      </c>
      <c r="C82" s="63">
        <f>G59</f>
        <v>0</v>
      </c>
      <c r="D82" s="62">
        <f>(C82/C84)</f>
        <v>0</v>
      </c>
      <c r="E82" s="67"/>
      <c r="F82" s="67"/>
      <c r="G82" s="1"/>
    </row>
    <row r="83" spans="2:7" x14ac:dyDescent="0.75">
      <c r="B83" s="60" t="s">
        <v>95</v>
      </c>
      <c r="C83" s="63">
        <f>G62</f>
        <v>139881.79999999999</v>
      </c>
      <c r="D83" s="62">
        <f>(C83/C84)</f>
        <v>4.7619047619047616E-2</v>
      </c>
      <c r="E83" s="67"/>
      <c r="F83" s="67"/>
      <c r="G83" s="1"/>
    </row>
    <row r="84" spans="2:7" ht="15.5" thickBot="1" x14ac:dyDescent="0.9">
      <c r="B84" s="69" t="s">
        <v>96</v>
      </c>
      <c r="C84" s="70">
        <f>SUM(C78:C83)</f>
        <v>2937517.8</v>
      </c>
      <c r="D84" s="71">
        <f>SUM(D78:D83)</f>
        <v>1</v>
      </c>
      <c r="E84" s="67"/>
      <c r="F84" s="67"/>
      <c r="G84" s="1"/>
    </row>
    <row r="85" spans="2:7" x14ac:dyDescent="0.75">
      <c r="B85" s="58"/>
      <c r="C85" s="57"/>
      <c r="D85" s="57"/>
      <c r="E85" s="57"/>
      <c r="F85" s="57"/>
      <c r="G85" s="1"/>
    </row>
    <row r="86" spans="2:7" ht="15.5" thickBot="1" x14ac:dyDescent="0.9">
      <c r="B86" s="64"/>
      <c r="C86" s="57"/>
      <c r="D86" s="57"/>
      <c r="E86" s="57"/>
      <c r="F86" s="57"/>
      <c r="G86" s="1"/>
    </row>
    <row r="87" spans="2:7" ht="15.5" thickBot="1" x14ac:dyDescent="0.9">
      <c r="B87" s="77"/>
      <c r="C87" s="78" t="s">
        <v>99</v>
      </c>
      <c r="D87" s="79"/>
      <c r="E87" s="80"/>
      <c r="F87" s="67"/>
      <c r="G87" s="1"/>
    </row>
    <row r="88" spans="2:7" x14ac:dyDescent="0.75">
      <c r="B88" s="72" t="s">
        <v>98</v>
      </c>
      <c r="C88" s="82">
        <v>1110</v>
      </c>
      <c r="D88" s="82">
        <v>1400</v>
      </c>
      <c r="E88" s="83">
        <v>1750</v>
      </c>
      <c r="F88" s="68"/>
      <c r="G88" s="1"/>
    </row>
    <row r="89" spans="2:7" ht="15.5" thickBot="1" x14ac:dyDescent="0.9">
      <c r="B89" s="69" t="s">
        <v>100</v>
      </c>
      <c r="C89" s="84">
        <f>(G63/C88)</f>
        <v>2646.4124324324321</v>
      </c>
      <c r="D89" s="84">
        <f>(G63/D88)</f>
        <v>2098.2269999999999</v>
      </c>
      <c r="E89" s="85">
        <f>(G63/E88)</f>
        <v>1678.5816</v>
      </c>
      <c r="F89" s="68"/>
      <c r="G89" s="1"/>
    </row>
    <row r="90" spans="2:7" x14ac:dyDescent="0.75">
      <c r="B90" s="65" t="s">
        <v>97</v>
      </c>
      <c r="C90" s="25"/>
      <c r="D90" s="25"/>
      <c r="E90" s="25"/>
      <c r="F90" s="25"/>
      <c r="G90" s="1"/>
    </row>
    <row r="91" spans="2:7" x14ac:dyDescent="0.75">
      <c r="B91" s="1"/>
      <c r="C91" s="1"/>
      <c r="D91" s="1"/>
      <c r="E91" s="1"/>
      <c r="F91" s="1"/>
      <c r="G91" s="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2021-05-04T15:32:18Z</dcterms:modified>
</cp:coreProperties>
</file>