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Bulnes\"/>
    </mc:Choice>
  </mc:AlternateContent>
  <bookViews>
    <workbookView xWindow="0" yWindow="0" windowWidth="20490" windowHeight="7755"/>
  </bookViews>
  <sheets>
    <sheet name="FRUTILLAS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7" i="2" l="1"/>
  <c r="C106" i="2"/>
  <c r="C105" i="2"/>
  <c r="C104" i="2"/>
  <c r="C102" i="2"/>
  <c r="G78" i="2"/>
  <c r="G64" i="2"/>
  <c r="G55" i="2"/>
  <c r="G56" i="2"/>
  <c r="G57" i="2"/>
  <c r="G58" i="2"/>
  <c r="G59" i="2"/>
  <c r="G60" i="2"/>
  <c r="G61" i="2"/>
  <c r="G62" i="2"/>
  <c r="G63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54" i="2"/>
  <c r="G22" i="2"/>
  <c r="G23" i="2"/>
  <c r="G24" i="2"/>
  <c r="G25" i="2"/>
  <c r="G26" i="2"/>
  <c r="G27" i="2"/>
  <c r="G28" i="2"/>
  <c r="G29" i="2"/>
  <c r="G30" i="2"/>
  <c r="G31" i="2"/>
  <c r="G42" i="2" l="1"/>
  <c r="C108" i="2" l="1"/>
  <c r="D105" i="2" s="1"/>
  <c r="G82" i="2"/>
  <c r="G83" i="2" s="1"/>
  <c r="G49" i="2"/>
  <c r="G48" i="2"/>
  <c r="G47" i="2"/>
  <c r="G46" i="2"/>
  <c r="G45" i="2"/>
  <c r="G44" i="2"/>
  <c r="G43" i="2"/>
  <c r="G41" i="2"/>
  <c r="G37" i="2"/>
  <c r="G21" i="2"/>
  <c r="G12" i="2"/>
  <c r="G88" i="2" s="1"/>
  <c r="G32" i="2" l="1"/>
  <c r="D102" i="2"/>
  <c r="G50" i="2"/>
  <c r="D104" i="2"/>
  <c r="D106" i="2"/>
  <c r="D107" i="2"/>
  <c r="G85" i="2" l="1"/>
  <c r="G86" i="2" s="1"/>
  <c r="G87" i="2" s="1"/>
  <c r="E113" i="2" s="1"/>
  <c r="D108" i="2"/>
  <c r="D113" i="2" l="1"/>
  <c r="G89" i="2"/>
  <c r="C113" i="2"/>
</calcChain>
</file>

<file path=xl/sharedStrings.xml><?xml version="1.0" encoding="utf-8"?>
<sst xmlns="http://schemas.openxmlformats.org/spreadsheetml/2006/main" count="214" uniqueCount="138">
  <si>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</si>
  <si>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</si>
  <si>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</si>
  <si>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</si>
  <si>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</si>
  <si>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</si>
  <si>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</si>
  <si>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</si>
  <si>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</si>
  <si>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</si>
  <si>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</si>
  <si>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</si>
  <si>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</si>
  <si>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</si>
  <si>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</si>
  <si>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</si>
  <si>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</si>
  <si>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</si>
  <si>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</si>
  <si>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</si>
  <si>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</si>
  <si>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</si>
  <si>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</si>
  <si>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</si>
  <si>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</si>
  <si>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</si>
  <si>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</si>
  <si>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</si>
  <si>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</si>
  <si>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Rastraje(Incorp.Herbicida/Insecticida</t>
  </si>
  <si>
    <t>Septiembre-Octubre</t>
  </si>
  <si>
    <t>Acarreo Insumos</t>
  </si>
  <si>
    <t>Trazado Acequias</t>
  </si>
  <si>
    <t>Noviembre-Diciembre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</si>
  <si>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</si>
  <si>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</si>
  <si>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</si>
  <si>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</si>
  <si>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</si>
  <si>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</si>
  <si>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</si>
  <si>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</si>
  <si>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</si>
  <si>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</si>
  <si>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</si>
  <si>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</si>
  <si>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</si>
  <si>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</si>
  <si>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</si>
  <si>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</si>
  <si>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</si>
  <si>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</si>
  <si>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</si>
  <si>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</si>
  <si>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</si>
  <si>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</si>
  <si>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</si>
  <si>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</si>
  <si>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</si>
  <si>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</si>
  <si>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</si>
  <si>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</si>
  <si>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</si>
  <si>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</si>
  <si>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</si>
  <si>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</si>
  <si>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</si>
  <si>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</si>
  <si>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</si>
  <si>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</si>
  <si>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</si>
  <si>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</si>
  <si>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Rastraje 2</t>
  </si>
  <si>
    <t>Rastraje 3</t>
  </si>
  <si>
    <t xml:space="preserve">Traslados </t>
  </si>
  <si>
    <t>Ñuble</t>
  </si>
  <si>
    <t>Enero 2021</t>
  </si>
  <si>
    <t>Heladas - sequia-lluvia</t>
  </si>
  <si>
    <t>Agroindustria y consumo fresco</t>
  </si>
  <si>
    <t>Limpia suelo</t>
  </si>
  <si>
    <t>preparacion de suelo (platabandas)</t>
  </si>
  <si>
    <t>Agosto</t>
  </si>
  <si>
    <t>Postura de  Mulch</t>
  </si>
  <si>
    <t>Plantacion</t>
  </si>
  <si>
    <t>Control de estolones</t>
  </si>
  <si>
    <t>Septiembre- Noviembre</t>
  </si>
  <si>
    <t>control de maleza</t>
  </si>
  <si>
    <t>jh</t>
  </si>
  <si>
    <t>Anual</t>
  </si>
  <si>
    <t>poda</t>
  </si>
  <si>
    <t>invierno (mayo-junio)</t>
  </si>
  <si>
    <t>riego</t>
  </si>
  <si>
    <t>fertilizacion</t>
  </si>
  <si>
    <t>septiembre- Abril</t>
  </si>
  <si>
    <t>aplicación pesticidas</t>
  </si>
  <si>
    <t>septiembre-abril</t>
  </si>
  <si>
    <t>RENDIMIENTO (kg/Há.)</t>
  </si>
  <si>
    <t>Cosecha</t>
  </si>
  <si>
    <t>noviembre-abril</t>
  </si>
  <si>
    <t>Plantas</t>
  </si>
  <si>
    <t>Julio</t>
  </si>
  <si>
    <t>Analisis de Suelo</t>
  </si>
  <si>
    <t>junio</t>
  </si>
  <si>
    <t>Mezcla 1720</t>
  </si>
  <si>
    <t>Salitre Potasico</t>
  </si>
  <si>
    <t>Urea</t>
  </si>
  <si>
    <t>DENSIFECCION SUELO-PLANTA</t>
  </si>
  <si>
    <t>TRICHODERMA</t>
  </si>
  <si>
    <t>ACARICIDAS</t>
  </si>
  <si>
    <t>BERTIMEG</t>
  </si>
  <si>
    <t>AMAREX</t>
  </si>
  <si>
    <t>Aceitemisible</t>
  </si>
  <si>
    <t>Delegate</t>
  </si>
  <si>
    <t>sobre</t>
  </si>
  <si>
    <t>septiembre-Abril</t>
  </si>
  <si>
    <t>Crisopa (control Biologico)</t>
  </si>
  <si>
    <t>huevos</t>
  </si>
  <si>
    <t>FERTILIZANTES ESTABLECIMIENTO DE CULTIVO</t>
  </si>
  <si>
    <t>FERTILIZACION E INSUMOS DE PRODUCCION</t>
  </si>
  <si>
    <t>Nitrato de calcio</t>
  </si>
  <si>
    <t>anual</t>
  </si>
  <si>
    <t>MATERIALES DE RIEGO</t>
  </si>
  <si>
    <t>CINTAS</t>
  </si>
  <si>
    <t>METROS</t>
  </si>
  <si>
    <t>CABEZAL DE RIEGO</t>
  </si>
  <si>
    <t>traslados internos</t>
  </si>
  <si>
    <t>bandejas</t>
  </si>
  <si>
    <t>Bulnes</t>
  </si>
  <si>
    <t>Frutalive (foliar)</t>
  </si>
  <si>
    <t>Albion, Monterrey</t>
  </si>
  <si>
    <t>Rastraje 1</t>
  </si>
  <si>
    <t>plantación</t>
  </si>
  <si>
    <t>cosecha traslado fruta</t>
  </si>
  <si>
    <t>PRECIO ESPERADO ($/kg)</t>
  </si>
  <si>
    <t>ESCENARIOS COSTO UNITARIO  ($/kg)</t>
  </si>
  <si>
    <t>Rendimiento (kg/hà)</t>
  </si>
  <si>
    <t>Costo unitario ($/kg) (*)</t>
  </si>
  <si>
    <t>Frutillas Establecimiento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</si>
</sst>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/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wrapText="1"/>
    </xf>
    <xf numFmtId="3" fontId="4" fillId="2" borderId="58" xfId="0" applyNumberFormat="1" applyFont="1" applyFill="1" applyBorder="1" applyAlignment="1">
      <alignment horizontal="right" wrapText="1"/>
    </xf>
    <xf numFmtId="0" fontId="0" fillId="0" borderId="57" xfId="0" applyNumberFormat="1" applyFont="1" applyBorder="1" applyAlignment="1"/>
    <xf numFmtId="0" fontId="0" fillId="0" borderId="57" xfId="0" applyNumberFormat="1" applyFont="1" applyBorder="1" applyAlignment="1">
      <alignment horizontal="center"/>
    </xf>
    <xf numFmtId="0" fontId="0" fillId="0" borderId="59" xfId="0" applyNumberFormat="1" applyFont="1" applyBorder="1" applyAlignment="1"/>
    <xf numFmtId="3" fontId="7" fillId="3" borderId="56" xfId="0" applyNumberFormat="1" applyFont="1" applyFill="1" applyBorder="1" applyAlignment="1">
      <alignment vertical="center"/>
    </xf>
    <xf numFmtId="3" fontId="4" fillId="2" borderId="57" xfId="0" applyNumberFormat="1" applyFont="1" applyFill="1" applyBorder="1" applyAlignment="1">
      <alignment horizontal="right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 wrapText="1"/>
    </xf>
    <xf numFmtId="0" fontId="4" fillId="2" borderId="57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center"/>
    </xf>
    <xf numFmtId="0" fontId="4" fillId="2" borderId="58" xfId="0" applyFont="1" applyFill="1" applyBorder="1" applyAlignment="1"/>
    <xf numFmtId="3" fontId="4" fillId="2" borderId="58" xfId="0" applyNumberFormat="1" applyFont="1" applyFill="1" applyBorder="1" applyAlignment="1"/>
    <xf numFmtId="49" fontId="4" fillId="2" borderId="58" xfId="0" applyNumberFormat="1" applyFont="1" applyFill="1" applyBorder="1" applyAlignment="1"/>
    <xf numFmtId="49" fontId="4" fillId="2" borderId="58" xfId="0" applyNumberFormat="1" applyFont="1" applyFill="1" applyBorder="1" applyAlignment="1">
      <alignment horizontal="center"/>
    </xf>
    <xf numFmtId="0" fontId="4" fillId="2" borderId="58" xfId="0" applyNumberFormat="1" applyFont="1" applyFill="1" applyBorder="1" applyAlignment="1"/>
    <xf numFmtId="49" fontId="9" fillId="3" borderId="60" xfId="0" applyNumberFormat="1" applyFont="1" applyFill="1" applyBorder="1" applyAlignment="1">
      <alignment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vertical="center"/>
    </xf>
    <xf numFmtId="3" fontId="9" fillId="3" borderId="60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/>
    <xf numFmtId="3" fontId="4" fillId="2" borderId="57" xfId="0" applyNumberFormat="1" applyFont="1" applyFill="1" applyBorder="1" applyAlignment="1"/>
    <xf numFmtId="49" fontId="8" fillId="2" borderId="57" xfId="0" applyNumberFormat="1" applyFont="1" applyFill="1" applyBorder="1" applyAlignment="1"/>
    <xf numFmtId="168" fontId="4" fillId="2" borderId="6" xfId="0" applyNumberFormat="1" applyFont="1" applyFill="1" applyBorder="1" applyAlignment="1">
      <alignment horizontal="right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400050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4"/>
  <sheetViews>
    <sheetView showGridLines="0" tabSelected="1" workbookViewId="0">
      <selection activeCell="F109" sqref="F10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3.5703125" style="1" customWidth="1"/>
    <col min="3" max="3" width="20.85546875" style="1" customWidth="1"/>
    <col min="4" max="4" width="9.42578125" style="1" customWidth="1"/>
    <col min="5" max="5" width="13.85546875" style="1" customWidth="1"/>
    <col min="6" max="6" width="9.140625" style="1" bestFit="1" customWidth="1"/>
    <col min="7" max="7" width="11.28515625" style="1" bestFit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137</v>
      </c>
      <c r="D9" s="8"/>
      <c r="E9" s="166" t="s">
        <v>96</v>
      </c>
      <c r="F9" s="167"/>
      <c r="G9" s="9">
        <v>30000</v>
      </c>
    </row>
    <row r="10" spans="1:7" ht="38.25" customHeight="1" x14ac:dyDescent="0.25">
      <c r="A10" s="5"/>
      <c r="B10" s="10" t="s">
        <v>1</v>
      </c>
      <c r="C10" s="11" t="s">
        <v>129</v>
      </c>
      <c r="D10" s="12"/>
      <c r="E10" s="168" t="s">
        <v>2</v>
      </c>
      <c r="F10" s="169"/>
      <c r="G10" s="13" t="s">
        <v>76</v>
      </c>
    </row>
    <row r="11" spans="1:7" ht="18" customHeight="1" x14ac:dyDescent="0.25">
      <c r="A11" s="5"/>
      <c r="B11" s="10" t="s">
        <v>3</v>
      </c>
      <c r="C11" s="13" t="s">
        <v>4</v>
      </c>
      <c r="D11" s="12"/>
      <c r="E11" s="168" t="s">
        <v>133</v>
      </c>
      <c r="F11" s="169"/>
      <c r="G11" s="14">
        <v>700</v>
      </c>
    </row>
    <row r="12" spans="1:7" ht="11.25" customHeight="1" x14ac:dyDescent="0.25">
      <c r="A12" s="5"/>
      <c r="B12" s="10" t="s">
        <v>5</v>
      </c>
      <c r="C12" s="15" t="s">
        <v>75</v>
      </c>
      <c r="D12" s="12"/>
      <c r="E12" s="126" t="s">
        <v>6</v>
      </c>
      <c r="F12" s="127"/>
      <c r="G12" s="16">
        <f>(G9*G11)</f>
        <v>21000000</v>
      </c>
    </row>
    <row r="13" spans="1:7" ht="11.25" customHeight="1" x14ac:dyDescent="0.25">
      <c r="A13" s="5"/>
      <c r="B13" s="10" t="s">
        <v>7</v>
      </c>
      <c r="C13" s="13" t="s">
        <v>127</v>
      </c>
      <c r="D13" s="12"/>
      <c r="E13" s="168" t="s">
        <v>8</v>
      </c>
      <c r="F13" s="169"/>
      <c r="G13" s="15" t="s">
        <v>78</v>
      </c>
    </row>
    <row r="14" spans="1:7" ht="13.5" customHeight="1" x14ac:dyDescent="0.25">
      <c r="A14" s="5"/>
      <c r="B14" s="10" t="s">
        <v>9</v>
      </c>
      <c r="C14" s="13" t="s">
        <v>71</v>
      </c>
      <c r="D14" s="12"/>
      <c r="E14" s="168" t="s">
        <v>10</v>
      </c>
      <c r="F14" s="169"/>
      <c r="G14" s="13" t="s">
        <v>76</v>
      </c>
    </row>
    <row r="15" spans="1:7" ht="25.5" customHeight="1" x14ac:dyDescent="0.25">
      <c r="A15" s="5"/>
      <c r="B15" s="10" t="s">
        <v>11</v>
      </c>
      <c r="C15" s="17">
        <v>43888</v>
      </c>
      <c r="D15" s="12"/>
      <c r="E15" s="170" t="s">
        <v>12</v>
      </c>
      <c r="F15" s="171"/>
      <c r="G15" s="15" t="s">
        <v>77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62" t="s">
        <v>13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15</v>
      </c>
      <c r="C20" s="30" t="s">
        <v>16</v>
      </c>
      <c r="D20" s="30" t="s">
        <v>17</v>
      </c>
      <c r="E20" s="30" t="s">
        <v>18</v>
      </c>
      <c r="F20" s="30" t="s">
        <v>19</v>
      </c>
      <c r="G20" s="30" t="s">
        <v>20</v>
      </c>
    </row>
    <row r="21" spans="1:7" ht="12.75" customHeight="1" x14ac:dyDescent="0.25">
      <c r="A21" s="23"/>
      <c r="B21" s="125" t="s">
        <v>79</v>
      </c>
      <c r="C21" s="31" t="s">
        <v>21</v>
      </c>
      <c r="D21" s="32">
        <v>5</v>
      </c>
      <c r="E21" s="125" t="s">
        <v>81</v>
      </c>
      <c r="F21" s="16">
        <v>15000</v>
      </c>
      <c r="G21" s="16">
        <f>(D21*F21)</f>
        <v>75000</v>
      </c>
    </row>
    <row r="22" spans="1:7" ht="25.5" customHeight="1" x14ac:dyDescent="0.25">
      <c r="A22" s="23"/>
      <c r="B22" s="125" t="s">
        <v>80</v>
      </c>
      <c r="C22" s="31" t="s">
        <v>21</v>
      </c>
      <c r="D22" s="32">
        <v>20</v>
      </c>
      <c r="E22" s="125" t="s">
        <v>81</v>
      </c>
      <c r="F22" s="16">
        <v>15000</v>
      </c>
      <c r="G22" s="16">
        <f t="shared" ref="G22:G31" si="0">(D22*F22)</f>
        <v>300000</v>
      </c>
    </row>
    <row r="23" spans="1:7" ht="25.5" customHeight="1" x14ac:dyDescent="0.25">
      <c r="A23" s="23"/>
      <c r="B23" s="129" t="s">
        <v>82</v>
      </c>
      <c r="C23" s="130" t="s">
        <v>21</v>
      </c>
      <c r="D23" s="131">
        <v>10</v>
      </c>
      <c r="E23" s="129" t="s">
        <v>81</v>
      </c>
      <c r="F23" s="132">
        <v>15000</v>
      </c>
      <c r="G23" s="16">
        <f t="shared" si="0"/>
        <v>150000</v>
      </c>
    </row>
    <row r="24" spans="1:7" ht="15" x14ac:dyDescent="0.25">
      <c r="A24" s="78"/>
      <c r="B24" s="133" t="s">
        <v>83</v>
      </c>
      <c r="C24" s="134" t="s">
        <v>21</v>
      </c>
      <c r="D24" s="133">
        <v>40</v>
      </c>
      <c r="E24" s="133" t="s">
        <v>81</v>
      </c>
      <c r="F24" s="135">
        <v>15000</v>
      </c>
      <c r="G24" s="16">
        <f t="shared" si="0"/>
        <v>600000</v>
      </c>
    </row>
    <row r="25" spans="1:7" ht="15" x14ac:dyDescent="0.25">
      <c r="A25" s="78"/>
      <c r="B25" s="133" t="s">
        <v>84</v>
      </c>
      <c r="C25" s="134" t="s">
        <v>21</v>
      </c>
      <c r="D25" s="133">
        <v>60</v>
      </c>
      <c r="E25" s="133" t="s">
        <v>85</v>
      </c>
      <c r="F25" s="133">
        <v>15000</v>
      </c>
      <c r="G25" s="16">
        <f t="shared" si="0"/>
        <v>900000</v>
      </c>
    </row>
    <row r="26" spans="1:7" ht="15" x14ac:dyDescent="0.25">
      <c r="A26" s="78"/>
      <c r="B26" s="133" t="s">
        <v>86</v>
      </c>
      <c r="C26" s="134" t="s">
        <v>87</v>
      </c>
      <c r="D26" s="133">
        <v>50</v>
      </c>
      <c r="E26" s="133" t="s">
        <v>88</v>
      </c>
      <c r="F26" s="133">
        <v>15000</v>
      </c>
      <c r="G26" s="16">
        <f t="shared" si="0"/>
        <v>750000</v>
      </c>
    </row>
    <row r="27" spans="1:7" ht="15" x14ac:dyDescent="0.25">
      <c r="A27" s="78"/>
      <c r="B27" s="133" t="s">
        <v>89</v>
      </c>
      <c r="C27" s="134" t="s">
        <v>87</v>
      </c>
      <c r="D27" s="133">
        <v>30</v>
      </c>
      <c r="E27" s="133" t="s">
        <v>90</v>
      </c>
      <c r="F27" s="133">
        <v>15000</v>
      </c>
      <c r="G27" s="16">
        <f t="shared" si="0"/>
        <v>450000</v>
      </c>
    </row>
    <row r="28" spans="1:7" ht="12.75" customHeight="1" x14ac:dyDescent="0.25">
      <c r="A28" s="78"/>
      <c r="B28" s="141" t="s">
        <v>91</v>
      </c>
      <c r="C28" s="142" t="s">
        <v>21</v>
      </c>
      <c r="D28" s="143">
        <v>10</v>
      </c>
      <c r="E28" s="141" t="s">
        <v>95</v>
      </c>
      <c r="F28" s="137">
        <v>15000</v>
      </c>
      <c r="G28" s="16">
        <f t="shared" si="0"/>
        <v>150000</v>
      </c>
    </row>
    <row r="29" spans="1:7" ht="12.75" customHeight="1" x14ac:dyDescent="0.25">
      <c r="A29" s="78"/>
      <c r="B29" s="141" t="s">
        <v>92</v>
      </c>
      <c r="C29" s="142" t="s">
        <v>21</v>
      </c>
      <c r="D29" s="143">
        <v>30</v>
      </c>
      <c r="E29" s="141" t="s">
        <v>93</v>
      </c>
      <c r="F29" s="137">
        <v>15000</v>
      </c>
      <c r="G29" s="16">
        <f t="shared" si="0"/>
        <v>450000</v>
      </c>
    </row>
    <row r="30" spans="1:7" ht="12.75" customHeight="1" x14ac:dyDescent="0.25">
      <c r="A30" s="78"/>
      <c r="B30" s="141" t="s">
        <v>94</v>
      </c>
      <c r="C30" s="142" t="s">
        <v>21</v>
      </c>
      <c r="D30" s="143">
        <v>10</v>
      </c>
      <c r="E30" s="141" t="s">
        <v>93</v>
      </c>
      <c r="F30" s="137">
        <v>15000</v>
      </c>
      <c r="G30" s="16">
        <f t="shared" si="0"/>
        <v>150000</v>
      </c>
    </row>
    <row r="31" spans="1:7" ht="12.75" customHeight="1" x14ac:dyDescent="0.25">
      <c r="A31" s="78"/>
      <c r="B31" s="141" t="s">
        <v>97</v>
      </c>
      <c r="C31" s="142" t="s">
        <v>87</v>
      </c>
      <c r="D31" s="143">
        <v>500</v>
      </c>
      <c r="E31" s="141" t="s">
        <v>98</v>
      </c>
      <c r="F31" s="137">
        <v>15000</v>
      </c>
      <c r="G31" s="16">
        <f t="shared" si="0"/>
        <v>7500000</v>
      </c>
    </row>
    <row r="32" spans="1:7" ht="12.75" customHeight="1" x14ac:dyDescent="0.25">
      <c r="A32" s="23"/>
      <c r="B32" s="138" t="s">
        <v>22</v>
      </c>
      <c r="C32" s="139"/>
      <c r="D32" s="139"/>
      <c r="E32" s="139"/>
      <c r="F32" s="140"/>
      <c r="G32" s="136">
        <f>SUM(G21:G31)</f>
        <v>11475000</v>
      </c>
    </row>
    <row r="33" spans="1:7" ht="12" customHeight="1" x14ac:dyDescent="0.25">
      <c r="A33" s="2"/>
      <c r="B33" s="24"/>
      <c r="C33" s="26"/>
      <c r="D33" s="26"/>
      <c r="E33" s="26"/>
      <c r="F33" s="33"/>
      <c r="G33" s="33"/>
    </row>
    <row r="34" spans="1:7" ht="12" customHeight="1" x14ac:dyDescent="0.25">
      <c r="A34" s="5"/>
      <c r="B34" s="34" t="s">
        <v>23</v>
      </c>
      <c r="C34" s="35"/>
      <c r="D34" s="36"/>
      <c r="E34" s="36"/>
      <c r="F34" s="37"/>
      <c r="G34" s="37"/>
    </row>
    <row r="35" spans="1:7" ht="24" customHeight="1" x14ac:dyDescent="0.25">
      <c r="A35" s="5"/>
      <c r="B35" s="38" t="s">
        <v>15</v>
      </c>
      <c r="C35" s="39" t="s">
        <v>16</v>
      </c>
      <c r="D35" s="39" t="s">
        <v>17</v>
      </c>
      <c r="E35" s="38" t="s">
        <v>18</v>
      </c>
      <c r="F35" s="39" t="s">
        <v>19</v>
      </c>
      <c r="G35" s="38" t="s">
        <v>20</v>
      </c>
    </row>
    <row r="36" spans="1:7" ht="12" customHeight="1" x14ac:dyDescent="0.25">
      <c r="A36" s="5"/>
      <c r="B36" s="40"/>
      <c r="C36" s="41"/>
      <c r="D36" s="41"/>
      <c r="E36" s="41"/>
      <c r="F36" s="123"/>
      <c r="G36" s="123"/>
    </row>
    <row r="37" spans="1:7" ht="12" customHeight="1" x14ac:dyDescent="0.25">
      <c r="A37" s="5"/>
      <c r="B37" s="42" t="s">
        <v>24</v>
      </c>
      <c r="C37" s="43"/>
      <c r="D37" s="43"/>
      <c r="E37" s="43"/>
      <c r="F37" s="44"/>
      <c r="G37" s="124">
        <f>SUM(G36)</f>
        <v>0</v>
      </c>
    </row>
    <row r="38" spans="1:7" ht="12" customHeight="1" x14ac:dyDescent="0.25">
      <c r="A38" s="2"/>
      <c r="B38" s="45"/>
      <c r="C38" s="46"/>
      <c r="D38" s="46"/>
      <c r="E38" s="46"/>
      <c r="F38" s="47"/>
      <c r="G38" s="47"/>
    </row>
    <row r="39" spans="1:7" ht="12" customHeight="1" x14ac:dyDescent="0.25">
      <c r="A39" s="5"/>
      <c r="B39" s="34" t="s">
        <v>25</v>
      </c>
      <c r="C39" s="35"/>
      <c r="D39" s="36"/>
      <c r="E39" s="36"/>
      <c r="F39" s="37"/>
      <c r="G39" s="37"/>
    </row>
    <row r="40" spans="1:7" ht="24" customHeight="1" x14ac:dyDescent="0.25">
      <c r="A40" s="5"/>
      <c r="B40" s="48" t="s">
        <v>15</v>
      </c>
      <c r="C40" s="48" t="s">
        <v>16</v>
      </c>
      <c r="D40" s="48" t="s">
        <v>17</v>
      </c>
      <c r="E40" s="48" t="s">
        <v>18</v>
      </c>
      <c r="F40" s="49" t="s">
        <v>19</v>
      </c>
      <c r="G40" s="48" t="s">
        <v>20</v>
      </c>
    </row>
    <row r="41" spans="1:7" s="1" customFormat="1" ht="12.75" customHeight="1" x14ac:dyDescent="0.25">
      <c r="A41" s="23"/>
      <c r="B41" s="125" t="s">
        <v>27</v>
      </c>
      <c r="C41" s="31" t="s">
        <v>26</v>
      </c>
      <c r="D41" s="32">
        <v>0.125</v>
      </c>
      <c r="E41" s="15" t="s">
        <v>28</v>
      </c>
      <c r="F41" s="16">
        <v>360000</v>
      </c>
      <c r="G41" s="16">
        <f t="shared" ref="G41:G49" si="1">(D41*F41)</f>
        <v>45000</v>
      </c>
    </row>
    <row r="42" spans="1:7" s="1" customFormat="1" ht="12.75" customHeight="1" x14ac:dyDescent="0.25">
      <c r="A42" s="23"/>
      <c r="B42" s="125" t="s">
        <v>130</v>
      </c>
      <c r="C42" s="31" t="s">
        <v>26</v>
      </c>
      <c r="D42" s="32">
        <v>0.125</v>
      </c>
      <c r="E42" s="15" t="s">
        <v>28</v>
      </c>
      <c r="F42" s="16">
        <v>280000</v>
      </c>
      <c r="G42" s="16">
        <f>+D43*F42</f>
        <v>35000</v>
      </c>
    </row>
    <row r="43" spans="1:7" s="1" customFormat="1" ht="12.75" customHeight="1" x14ac:dyDescent="0.25">
      <c r="A43" s="23"/>
      <c r="B43" s="125" t="s">
        <v>72</v>
      </c>
      <c r="C43" s="31" t="s">
        <v>26</v>
      </c>
      <c r="D43" s="32">
        <v>0.125</v>
      </c>
      <c r="E43" s="15" t="s">
        <v>28</v>
      </c>
      <c r="F43" s="16">
        <v>280000</v>
      </c>
      <c r="G43" s="16">
        <f t="shared" si="1"/>
        <v>35000</v>
      </c>
    </row>
    <row r="44" spans="1:7" s="1" customFormat="1" ht="12.75" customHeight="1" x14ac:dyDescent="0.25">
      <c r="A44" s="23"/>
      <c r="B44" s="125" t="s">
        <v>73</v>
      </c>
      <c r="C44" s="31" t="s">
        <v>26</v>
      </c>
      <c r="D44" s="32">
        <v>0.125</v>
      </c>
      <c r="E44" s="15" t="s">
        <v>28</v>
      </c>
      <c r="F44" s="16">
        <v>280000</v>
      </c>
      <c r="G44" s="16">
        <f t="shared" si="1"/>
        <v>35000</v>
      </c>
    </row>
    <row r="45" spans="1:7" s="1" customFormat="1" ht="25.5" customHeight="1" x14ac:dyDescent="0.25">
      <c r="A45" s="23"/>
      <c r="B45" s="125" t="s">
        <v>29</v>
      </c>
      <c r="C45" s="31" t="s">
        <v>26</v>
      </c>
      <c r="D45" s="32">
        <v>0.125</v>
      </c>
      <c r="E45" s="15" t="s">
        <v>30</v>
      </c>
      <c r="F45" s="16">
        <v>280000</v>
      </c>
      <c r="G45" s="16">
        <f t="shared" si="1"/>
        <v>35000</v>
      </c>
    </row>
    <row r="46" spans="1:7" s="1" customFormat="1" ht="12.75" customHeight="1" x14ac:dyDescent="0.25">
      <c r="A46" s="23"/>
      <c r="B46" s="125" t="s">
        <v>31</v>
      </c>
      <c r="C46" s="31" t="s">
        <v>26</v>
      </c>
      <c r="D46" s="32">
        <v>0.125</v>
      </c>
      <c r="E46" s="15" t="s">
        <v>30</v>
      </c>
      <c r="F46" s="16">
        <v>400000</v>
      </c>
      <c r="G46" s="16">
        <f t="shared" si="1"/>
        <v>50000</v>
      </c>
    </row>
    <row r="47" spans="1:7" s="1" customFormat="1" ht="12.75" customHeight="1" x14ac:dyDescent="0.25">
      <c r="A47" s="23"/>
      <c r="B47" s="125" t="s">
        <v>131</v>
      </c>
      <c r="C47" s="31" t="s">
        <v>26</v>
      </c>
      <c r="D47" s="32">
        <v>0.125</v>
      </c>
      <c r="E47" s="15" t="s">
        <v>30</v>
      </c>
      <c r="F47" s="16">
        <v>1200000</v>
      </c>
      <c r="G47" s="16">
        <f t="shared" si="1"/>
        <v>150000</v>
      </c>
    </row>
    <row r="48" spans="1:7" s="1" customFormat="1" ht="12.75" customHeight="1" x14ac:dyDescent="0.25">
      <c r="A48" s="23"/>
      <c r="B48" s="125" t="s">
        <v>32</v>
      </c>
      <c r="C48" s="31" t="s">
        <v>26</v>
      </c>
      <c r="D48" s="32">
        <v>0.125</v>
      </c>
      <c r="E48" s="15" t="s">
        <v>30</v>
      </c>
      <c r="F48" s="16">
        <v>640000</v>
      </c>
      <c r="G48" s="16">
        <f t="shared" si="1"/>
        <v>80000</v>
      </c>
    </row>
    <row r="49" spans="1:11" s="1" customFormat="1" ht="25.5" customHeight="1" x14ac:dyDescent="0.25">
      <c r="A49" s="23"/>
      <c r="B49" s="125" t="s">
        <v>132</v>
      </c>
      <c r="C49" s="31" t="s">
        <v>26</v>
      </c>
      <c r="D49" s="32">
        <v>0.125</v>
      </c>
      <c r="E49" s="15" t="s">
        <v>33</v>
      </c>
      <c r="F49" s="16">
        <v>1000000</v>
      </c>
      <c r="G49" s="16">
        <f t="shared" si="1"/>
        <v>125000</v>
      </c>
    </row>
    <row r="50" spans="1:11" s="1" customFormat="1" ht="12.75" customHeight="1" x14ac:dyDescent="0.25">
      <c r="A50" s="5"/>
      <c r="B50" s="50" t="s">
        <v>35</v>
      </c>
      <c r="C50" s="51"/>
      <c r="D50" s="51"/>
      <c r="E50" s="51"/>
      <c r="F50" s="52"/>
      <c r="G50" s="53">
        <f>SUM(G41:G49)</f>
        <v>590000</v>
      </c>
    </row>
    <row r="51" spans="1:11" s="1" customFormat="1" ht="12" customHeight="1" x14ac:dyDescent="0.25">
      <c r="A51" s="2"/>
      <c r="B51" s="45"/>
      <c r="C51" s="46"/>
      <c r="D51" s="46"/>
      <c r="E51" s="46"/>
      <c r="F51" s="47"/>
      <c r="G51" s="47"/>
    </row>
    <row r="52" spans="1:11" s="1" customFormat="1" ht="12" customHeight="1" x14ac:dyDescent="0.25">
      <c r="A52" s="5"/>
      <c r="B52" s="34" t="s">
        <v>36</v>
      </c>
      <c r="C52" s="35"/>
      <c r="D52" s="36"/>
      <c r="E52" s="36"/>
      <c r="F52" s="37"/>
      <c r="G52" s="37"/>
    </row>
    <row r="53" spans="1:11" s="1" customFormat="1" ht="24" customHeight="1" x14ac:dyDescent="0.25">
      <c r="A53" s="5"/>
      <c r="B53" s="49" t="s">
        <v>37</v>
      </c>
      <c r="C53" s="49" t="s">
        <v>38</v>
      </c>
      <c r="D53" s="49" t="s">
        <v>39</v>
      </c>
      <c r="E53" s="49" t="s">
        <v>18</v>
      </c>
      <c r="F53" s="49" t="s">
        <v>19</v>
      </c>
      <c r="G53" s="49" t="s">
        <v>20</v>
      </c>
      <c r="K53" s="122"/>
    </row>
    <row r="54" spans="1:11" s="1" customFormat="1" ht="12.75" customHeight="1" x14ac:dyDescent="0.25">
      <c r="A54" s="23"/>
      <c r="B54" s="144" t="s">
        <v>99</v>
      </c>
      <c r="C54" s="145" t="s">
        <v>38</v>
      </c>
      <c r="D54" s="145">
        <v>35000</v>
      </c>
      <c r="E54" s="145" t="s">
        <v>100</v>
      </c>
      <c r="F54" s="145">
        <v>85</v>
      </c>
      <c r="G54" s="56">
        <f t="shared" ref="G54:G77" si="2">(D54*F54)</f>
        <v>2975000</v>
      </c>
      <c r="K54" s="122"/>
    </row>
    <row r="55" spans="1:11" s="1" customFormat="1" ht="12.75" customHeight="1" x14ac:dyDescent="0.25">
      <c r="A55" s="23"/>
      <c r="B55" s="128" t="s">
        <v>101</v>
      </c>
      <c r="C55" s="54" t="s">
        <v>38</v>
      </c>
      <c r="D55" s="55">
        <v>1</v>
      </c>
      <c r="E55" s="54" t="s">
        <v>102</v>
      </c>
      <c r="F55" s="56">
        <v>40000</v>
      </c>
      <c r="G55" s="56">
        <f t="shared" si="2"/>
        <v>40000</v>
      </c>
    </row>
    <row r="56" spans="1:11" s="1" customFormat="1" ht="12.75" customHeight="1" x14ac:dyDescent="0.25">
      <c r="A56" s="23"/>
      <c r="B56" s="57" t="s">
        <v>117</v>
      </c>
      <c r="C56" s="58"/>
      <c r="D56" s="127"/>
      <c r="E56" s="58"/>
      <c r="F56" s="56"/>
      <c r="G56" s="56">
        <f t="shared" si="2"/>
        <v>0</v>
      </c>
    </row>
    <row r="57" spans="1:11" s="1" customFormat="1" ht="12.75" customHeight="1" x14ac:dyDescent="0.25">
      <c r="A57" s="23"/>
      <c r="B57" s="126" t="s">
        <v>103</v>
      </c>
      <c r="C57" s="54" t="s">
        <v>40</v>
      </c>
      <c r="D57" s="55">
        <v>700</v>
      </c>
      <c r="E57" s="54" t="s">
        <v>81</v>
      </c>
      <c r="F57" s="56">
        <v>520</v>
      </c>
      <c r="G57" s="56">
        <f t="shared" si="2"/>
        <v>364000</v>
      </c>
    </row>
    <row r="58" spans="1:11" s="1" customFormat="1" ht="12.75" customHeight="1" x14ac:dyDescent="0.25">
      <c r="A58" s="23"/>
      <c r="B58" s="128" t="s">
        <v>104</v>
      </c>
      <c r="C58" s="54" t="s">
        <v>40</v>
      </c>
      <c r="D58" s="55">
        <v>400</v>
      </c>
      <c r="E58" s="54" t="s">
        <v>81</v>
      </c>
      <c r="F58" s="56">
        <v>880</v>
      </c>
      <c r="G58" s="56">
        <f t="shared" si="2"/>
        <v>352000</v>
      </c>
    </row>
    <row r="59" spans="1:11" s="1" customFormat="1" ht="12.75" customHeight="1" x14ac:dyDescent="0.25">
      <c r="A59" s="23"/>
      <c r="B59" s="128" t="s">
        <v>105</v>
      </c>
      <c r="C59" s="54" t="s">
        <v>40</v>
      </c>
      <c r="D59" s="55">
        <v>400</v>
      </c>
      <c r="E59" s="54" t="s">
        <v>81</v>
      </c>
      <c r="F59" s="56">
        <v>407</v>
      </c>
      <c r="G59" s="56">
        <f t="shared" si="2"/>
        <v>162800</v>
      </c>
    </row>
    <row r="60" spans="1:11" s="1" customFormat="1" ht="12.75" customHeight="1" x14ac:dyDescent="0.25">
      <c r="A60" s="23"/>
      <c r="B60" s="57" t="s">
        <v>118</v>
      </c>
      <c r="C60" s="54"/>
      <c r="D60" s="55"/>
      <c r="E60" s="54"/>
      <c r="F60" s="56"/>
      <c r="G60" s="56">
        <f t="shared" si="2"/>
        <v>0</v>
      </c>
    </row>
    <row r="61" spans="1:11" s="1" customFormat="1" ht="12.75" customHeight="1" x14ac:dyDescent="0.25">
      <c r="A61" s="23"/>
      <c r="B61" s="128" t="s">
        <v>119</v>
      </c>
      <c r="C61" s="54" t="s">
        <v>41</v>
      </c>
      <c r="D61" s="55">
        <v>150</v>
      </c>
      <c r="E61" s="54" t="s">
        <v>120</v>
      </c>
      <c r="F61" s="56">
        <v>414</v>
      </c>
      <c r="G61" s="56">
        <f t="shared" si="2"/>
        <v>62100</v>
      </c>
    </row>
    <row r="62" spans="1:11" s="1" customFormat="1" ht="12.75" customHeight="1" x14ac:dyDescent="0.25">
      <c r="A62" s="23"/>
      <c r="B62" s="128" t="s">
        <v>128</v>
      </c>
      <c r="C62" s="54" t="s">
        <v>42</v>
      </c>
      <c r="D62" s="55">
        <v>10</v>
      </c>
      <c r="E62" s="54" t="s">
        <v>81</v>
      </c>
      <c r="F62" s="56">
        <v>15000</v>
      </c>
      <c r="G62" s="56">
        <f t="shared" si="2"/>
        <v>150000</v>
      </c>
    </row>
    <row r="63" spans="1:11" s="1" customFormat="1" ht="12.75" customHeight="1" x14ac:dyDescent="0.25">
      <c r="A63" s="23"/>
      <c r="B63" s="57" t="s">
        <v>106</v>
      </c>
      <c r="C63" s="54"/>
      <c r="D63" s="55"/>
      <c r="E63" s="54"/>
      <c r="F63" s="56"/>
      <c r="G63" s="56">
        <f t="shared" si="2"/>
        <v>0</v>
      </c>
    </row>
    <row r="64" spans="1:11" s="1" customFormat="1" ht="12.75" customHeight="1" x14ac:dyDescent="0.25">
      <c r="A64" s="23"/>
      <c r="B64" s="128" t="s">
        <v>107</v>
      </c>
      <c r="C64" s="54" t="s">
        <v>38</v>
      </c>
      <c r="D64" s="161">
        <v>0.5</v>
      </c>
      <c r="E64" s="54" t="s">
        <v>114</v>
      </c>
      <c r="F64" s="56">
        <v>80000</v>
      </c>
      <c r="G64" s="55">
        <f>+F64*D64</f>
        <v>40000</v>
      </c>
    </row>
    <row r="65" spans="1:7" s="1" customFormat="1" ht="12.75" customHeight="1" x14ac:dyDescent="0.25">
      <c r="A65" s="23"/>
      <c r="B65" s="57" t="s">
        <v>108</v>
      </c>
      <c r="C65" s="54"/>
      <c r="D65" s="55"/>
      <c r="E65" s="54"/>
      <c r="F65" s="56"/>
      <c r="G65" s="56">
        <f t="shared" si="2"/>
        <v>0</v>
      </c>
    </row>
    <row r="66" spans="1:7" s="1" customFormat="1" ht="12.75" customHeight="1" x14ac:dyDescent="0.25">
      <c r="A66" s="23"/>
      <c r="B66" s="128" t="s">
        <v>109</v>
      </c>
      <c r="C66" s="58" t="s">
        <v>42</v>
      </c>
      <c r="D66" s="127">
        <v>3</v>
      </c>
      <c r="E66" s="58" t="s">
        <v>88</v>
      </c>
      <c r="F66" s="56">
        <v>26000</v>
      </c>
      <c r="G66" s="56">
        <f t="shared" si="2"/>
        <v>78000</v>
      </c>
    </row>
    <row r="67" spans="1:7" s="1" customFormat="1" ht="12.75" customHeight="1" x14ac:dyDescent="0.25">
      <c r="A67" s="23"/>
      <c r="B67" s="126" t="s">
        <v>110</v>
      </c>
      <c r="C67" s="54" t="s">
        <v>42</v>
      </c>
      <c r="D67" s="55">
        <v>5</v>
      </c>
      <c r="E67" s="54" t="s">
        <v>88</v>
      </c>
      <c r="F67" s="56">
        <v>40000</v>
      </c>
      <c r="G67" s="56">
        <f t="shared" si="2"/>
        <v>200000</v>
      </c>
    </row>
    <row r="68" spans="1:7" s="1" customFormat="1" ht="12.75" customHeight="1" x14ac:dyDescent="0.25">
      <c r="A68" s="23"/>
      <c r="B68" s="126" t="s">
        <v>111</v>
      </c>
      <c r="C68" s="54" t="s">
        <v>42</v>
      </c>
      <c r="D68" s="55">
        <v>20</v>
      </c>
      <c r="E68" s="54" t="s">
        <v>88</v>
      </c>
      <c r="F68" s="56">
        <v>5500</v>
      </c>
      <c r="G68" s="56">
        <f t="shared" si="2"/>
        <v>110000</v>
      </c>
    </row>
    <row r="69" spans="1:7" s="1" customFormat="1" ht="12.75" customHeight="1" x14ac:dyDescent="0.25">
      <c r="A69" s="23"/>
      <c r="B69" s="57" t="s">
        <v>43</v>
      </c>
      <c r="C69" s="58"/>
      <c r="D69" s="127"/>
      <c r="E69" s="58"/>
      <c r="F69" s="56"/>
      <c r="G69" s="56">
        <f t="shared" si="2"/>
        <v>0</v>
      </c>
    </row>
    <row r="70" spans="1:7" s="1" customFormat="1" ht="12.75" customHeight="1" x14ac:dyDescent="0.25">
      <c r="A70" s="23"/>
      <c r="B70" s="149" t="s">
        <v>112</v>
      </c>
      <c r="C70" s="146" t="s">
        <v>113</v>
      </c>
      <c r="D70" s="147">
        <v>2</v>
      </c>
      <c r="E70" s="146" t="s">
        <v>114</v>
      </c>
      <c r="F70" s="148">
        <v>70000</v>
      </c>
      <c r="G70" s="56">
        <f t="shared" si="2"/>
        <v>140000</v>
      </c>
    </row>
    <row r="71" spans="1:7" s="1" customFormat="1" ht="12.75" customHeight="1" x14ac:dyDescent="0.25">
      <c r="A71" s="23"/>
      <c r="B71" s="149" t="s">
        <v>115</v>
      </c>
      <c r="C71" s="150" t="s">
        <v>116</v>
      </c>
      <c r="D71" s="151">
        <v>20000</v>
      </c>
      <c r="E71" s="150" t="s">
        <v>114</v>
      </c>
      <c r="F71" s="148">
        <v>10</v>
      </c>
      <c r="G71" s="56">
        <f t="shared" si="2"/>
        <v>200000</v>
      </c>
    </row>
    <row r="72" spans="1:7" s="1" customFormat="1" ht="12.75" customHeight="1" x14ac:dyDescent="0.25">
      <c r="A72" s="78"/>
      <c r="B72" s="160" t="s">
        <v>121</v>
      </c>
      <c r="C72" s="157"/>
      <c r="D72" s="158"/>
      <c r="E72" s="157"/>
      <c r="F72" s="159"/>
      <c r="G72" s="56">
        <f t="shared" si="2"/>
        <v>0</v>
      </c>
    </row>
    <row r="73" spans="1:7" s="1" customFormat="1" ht="12.75" customHeight="1" x14ac:dyDescent="0.25">
      <c r="A73" s="78"/>
      <c r="B73" s="156" t="s">
        <v>122</v>
      </c>
      <c r="C73" s="157" t="s">
        <v>123</v>
      </c>
      <c r="D73" s="158">
        <v>8000</v>
      </c>
      <c r="E73" s="157" t="s">
        <v>81</v>
      </c>
      <c r="F73" s="159">
        <v>100</v>
      </c>
      <c r="G73" s="56">
        <f t="shared" si="2"/>
        <v>800000</v>
      </c>
    </row>
    <row r="74" spans="1:7" s="1" customFormat="1" ht="12.75" customHeight="1" x14ac:dyDescent="0.25">
      <c r="A74" s="78"/>
      <c r="B74" s="156" t="s">
        <v>124</v>
      </c>
      <c r="C74" s="157" t="s">
        <v>38</v>
      </c>
      <c r="D74" s="158">
        <v>1</v>
      </c>
      <c r="E74" s="157" t="s">
        <v>81</v>
      </c>
      <c r="F74" s="159">
        <v>1500000</v>
      </c>
      <c r="G74" s="56">
        <f t="shared" si="2"/>
        <v>1500000</v>
      </c>
    </row>
    <row r="75" spans="1:7" s="1" customFormat="1" ht="12.75" customHeight="1" x14ac:dyDescent="0.25">
      <c r="A75" s="78"/>
      <c r="B75" s="160" t="s">
        <v>45</v>
      </c>
      <c r="C75" s="157"/>
      <c r="D75" s="158"/>
      <c r="E75" s="157"/>
      <c r="F75" s="159"/>
      <c r="G75" s="56">
        <f t="shared" si="2"/>
        <v>0</v>
      </c>
    </row>
    <row r="76" spans="1:7" s="1" customFormat="1" ht="12.75" customHeight="1" x14ac:dyDescent="0.25">
      <c r="A76" s="78"/>
      <c r="B76" s="156" t="s">
        <v>125</v>
      </c>
      <c r="C76" s="157" t="s">
        <v>38</v>
      </c>
      <c r="D76" s="158">
        <v>10</v>
      </c>
      <c r="E76" s="157" t="s">
        <v>120</v>
      </c>
      <c r="F76" s="159">
        <v>5000</v>
      </c>
      <c r="G76" s="56">
        <f t="shared" si="2"/>
        <v>50000</v>
      </c>
    </row>
    <row r="77" spans="1:7" s="1" customFormat="1" ht="12.75" customHeight="1" x14ac:dyDescent="0.25">
      <c r="A77" s="78"/>
      <c r="B77" s="156" t="s">
        <v>126</v>
      </c>
      <c r="C77" s="157" t="s">
        <v>38</v>
      </c>
      <c r="D77" s="158">
        <v>30</v>
      </c>
      <c r="E77" s="157" t="s">
        <v>120</v>
      </c>
      <c r="F77" s="159">
        <v>1500</v>
      </c>
      <c r="G77" s="56">
        <f t="shared" si="2"/>
        <v>45000</v>
      </c>
    </row>
    <row r="78" spans="1:7" s="1" customFormat="1" ht="13.5" customHeight="1" x14ac:dyDescent="0.25">
      <c r="A78" s="5"/>
      <c r="B78" s="152" t="s">
        <v>44</v>
      </c>
      <c r="C78" s="153"/>
      <c r="D78" s="153"/>
      <c r="E78" s="153"/>
      <c r="F78" s="154"/>
      <c r="G78" s="155">
        <f>SUM(G54:G77)</f>
        <v>7268900</v>
      </c>
    </row>
    <row r="79" spans="1:7" s="1" customFormat="1" ht="12" customHeight="1" x14ac:dyDescent="0.25">
      <c r="A79" s="2"/>
      <c r="B79" s="45"/>
      <c r="C79" s="46"/>
      <c r="D79" s="46"/>
      <c r="E79" s="59"/>
      <c r="F79" s="47"/>
      <c r="G79" s="47"/>
    </row>
    <row r="80" spans="1:7" s="1" customFormat="1" ht="12" customHeight="1" x14ac:dyDescent="0.25">
      <c r="A80" s="5"/>
      <c r="B80" s="34" t="s">
        <v>45</v>
      </c>
      <c r="C80" s="35"/>
      <c r="D80" s="36"/>
      <c r="E80" s="36"/>
      <c r="F80" s="37"/>
      <c r="G80" s="37"/>
    </row>
    <row r="81" spans="1:7" s="1" customFormat="1" ht="24" customHeight="1" x14ac:dyDescent="0.25">
      <c r="A81" s="5"/>
      <c r="B81" s="48" t="s">
        <v>46</v>
      </c>
      <c r="C81" s="49" t="s">
        <v>38</v>
      </c>
      <c r="D81" s="49" t="s">
        <v>39</v>
      </c>
      <c r="E81" s="48" t="s">
        <v>18</v>
      </c>
      <c r="F81" s="49" t="s">
        <v>19</v>
      </c>
      <c r="G81" s="48" t="s">
        <v>20</v>
      </c>
    </row>
    <row r="82" spans="1:7" s="1" customFormat="1" ht="12.75" customHeight="1" x14ac:dyDescent="0.25">
      <c r="A82" s="23"/>
      <c r="B82" s="125" t="s">
        <v>74</v>
      </c>
      <c r="C82" s="54" t="s">
        <v>41</v>
      </c>
      <c r="D82" s="56">
        <v>15000</v>
      </c>
      <c r="E82" s="31" t="s">
        <v>34</v>
      </c>
      <c r="F82" s="60">
        <v>7.5</v>
      </c>
      <c r="G82" s="56">
        <f>(D82*F82)</f>
        <v>112500</v>
      </c>
    </row>
    <row r="83" spans="1:7" s="1" customFormat="1" ht="13.5" customHeight="1" x14ac:dyDescent="0.25">
      <c r="A83" s="5"/>
      <c r="B83" s="61" t="s">
        <v>47</v>
      </c>
      <c r="C83" s="62"/>
      <c r="D83" s="62"/>
      <c r="E83" s="62"/>
      <c r="F83" s="63"/>
      <c r="G83" s="64">
        <f>SUM(G82)</f>
        <v>112500</v>
      </c>
    </row>
    <row r="84" spans="1:7" s="1" customFormat="1" ht="12" customHeight="1" x14ac:dyDescent="0.25">
      <c r="A84" s="2"/>
      <c r="B84" s="81"/>
      <c r="C84" s="81"/>
      <c r="D84" s="81"/>
      <c r="E84" s="81"/>
      <c r="F84" s="82"/>
      <c r="G84" s="82"/>
    </row>
    <row r="85" spans="1:7" s="1" customFormat="1" ht="12" customHeight="1" x14ac:dyDescent="0.25">
      <c r="A85" s="78"/>
      <c r="B85" s="83" t="s">
        <v>48</v>
      </c>
      <c r="C85" s="84"/>
      <c r="D85" s="84"/>
      <c r="E85" s="84"/>
      <c r="F85" s="84"/>
      <c r="G85" s="85">
        <f>G32+G37+G50+G78+G83</f>
        <v>19446400</v>
      </c>
    </row>
    <row r="86" spans="1:7" s="1" customFormat="1" ht="12" customHeight="1" x14ac:dyDescent="0.25">
      <c r="A86" s="78"/>
      <c r="B86" s="86" t="s">
        <v>49</v>
      </c>
      <c r="C86" s="66"/>
      <c r="D86" s="66"/>
      <c r="E86" s="66"/>
      <c r="F86" s="66"/>
      <c r="G86" s="87">
        <f>G85*0.05</f>
        <v>972320</v>
      </c>
    </row>
    <row r="87" spans="1:7" s="1" customFormat="1" ht="12" customHeight="1" x14ac:dyDescent="0.25">
      <c r="A87" s="78"/>
      <c r="B87" s="88" t="s">
        <v>50</v>
      </c>
      <c r="C87" s="65"/>
      <c r="D87" s="65"/>
      <c r="E87" s="65"/>
      <c r="F87" s="65"/>
      <c r="G87" s="89">
        <f>G86+G85</f>
        <v>20418720</v>
      </c>
    </row>
    <row r="88" spans="1:7" s="1" customFormat="1" ht="12" customHeight="1" x14ac:dyDescent="0.25">
      <c r="A88" s="78"/>
      <c r="B88" s="86" t="s">
        <v>51</v>
      </c>
      <c r="C88" s="66"/>
      <c r="D88" s="66"/>
      <c r="E88" s="66"/>
      <c r="F88" s="66"/>
      <c r="G88" s="87">
        <f>G12</f>
        <v>21000000</v>
      </c>
    </row>
    <row r="89" spans="1:7" s="1" customFormat="1" ht="12" customHeight="1" x14ac:dyDescent="0.25">
      <c r="A89" s="78"/>
      <c r="B89" s="90" t="s">
        <v>52</v>
      </c>
      <c r="C89" s="91"/>
      <c r="D89" s="91"/>
      <c r="E89" s="91"/>
      <c r="F89" s="91"/>
      <c r="G89" s="92">
        <f>G88-G87</f>
        <v>581280</v>
      </c>
    </row>
    <row r="90" spans="1:7" s="1" customFormat="1" ht="12" customHeight="1" x14ac:dyDescent="0.25">
      <c r="A90" s="78"/>
      <c r="B90" s="79" t="s">
        <v>53</v>
      </c>
      <c r="C90" s="80"/>
      <c r="D90" s="80"/>
      <c r="E90" s="80"/>
      <c r="F90" s="80"/>
      <c r="G90" s="75"/>
    </row>
    <row r="91" spans="1:7" s="1" customFormat="1" ht="12.75" customHeight="1" thickBot="1" x14ac:dyDescent="0.3">
      <c r="A91" s="78"/>
      <c r="B91" s="93"/>
      <c r="C91" s="80"/>
      <c r="D91" s="80"/>
      <c r="E91" s="80"/>
      <c r="F91" s="80"/>
      <c r="G91" s="75"/>
    </row>
    <row r="92" spans="1:7" s="1" customFormat="1" ht="12" customHeight="1" x14ac:dyDescent="0.25">
      <c r="A92" s="78"/>
      <c r="B92" s="105" t="s">
        <v>54</v>
      </c>
      <c r="C92" s="106"/>
      <c r="D92" s="106"/>
      <c r="E92" s="106"/>
      <c r="F92" s="107"/>
      <c r="G92" s="75"/>
    </row>
    <row r="93" spans="1:7" s="1" customFormat="1" ht="12" customHeight="1" x14ac:dyDescent="0.25">
      <c r="A93" s="78"/>
      <c r="B93" s="108" t="s">
        <v>55</v>
      </c>
      <c r="C93" s="77"/>
      <c r="D93" s="77"/>
      <c r="E93" s="77"/>
      <c r="F93" s="109"/>
      <c r="G93" s="75"/>
    </row>
    <row r="94" spans="1:7" s="1" customFormat="1" ht="12" customHeight="1" x14ac:dyDescent="0.25">
      <c r="A94" s="78"/>
      <c r="B94" s="108" t="s">
        <v>56</v>
      </c>
      <c r="C94" s="77"/>
      <c r="D94" s="77"/>
      <c r="E94" s="77"/>
      <c r="F94" s="109"/>
      <c r="G94" s="75"/>
    </row>
    <row r="95" spans="1:7" s="1" customFormat="1" ht="12" customHeight="1" x14ac:dyDescent="0.25">
      <c r="A95" s="78"/>
      <c r="B95" s="108" t="s">
        <v>57</v>
      </c>
      <c r="C95" s="77"/>
      <c r="D95" s="77"/>
      <c r="E95" s="77"/>
      <c r="F95" s="109"/>
      <c r="G95" s="75"/>
    </row>
    <row r="96" spans="1:7" s="1" customFormat="1" ht="12" customHeight="1" x14ac:dyDescent="0.25">
      <c r="A96" s="78"/>
      <c r="B96" s="108" t="s">
        <v>58</v>
      </c>
      <c r="C96" s="77"/>
      <c r="D96" s="77"/>
      <c r="E96" s="77"/>
      <c r="F96" s="109"/>
      <c r="G96" s="75"/>
    </row>
    <row r="97" spans="1:7" s="1" customFormat="1" ht="12" customHeight="1" x14ac:dyDescent="0.25">
      <c r="A97" s="78"/>
      <c r="B97" s="108" t="s">
        <v>59</v>
      </c>
      <c r="C97" s="77"/>
      <c r="D97" s="77"/>
      <c r="E97" s="77"/>
      <c r="F97" s="109"/>
      <c r="G97" s="75"/>
    </row>
    <row r="98" spans="1:7" s="1" customFormat="1" ht="12.75" customHeight="1" thickBot="1" x14ac:dyDescent="0.3">
      <c r="A98" s="78"/>
      <c r="B98" s="110" t="s">
        <v>60</v>
      </c>
      <c r="C98" s="111"/>
      <c r="D98" s="111"/>
      <c r="E98" s="111"/>
      <c r="F98" s="112"/>
      <c r="G98" s="75"/>
    </row>
    <row r="99" spans="1:7" s="1" customFormat="1" ht="12.75" customHeight="1" x14ac:dyDescent="0.25">
      <c r="A99" s="78"/>
      <c r="B99" s="103"/>
      <c r="C99" s="77"/>
      <c r="D99" s="77"/>
      <c r="E99" s="77"/>
      <c r="F99" s="77"/>
      <c r="G99" s="75"/>
    </row>
    <row r="100" spans="1:7" s="1" customFormat="1" ht="15" customHeight="1" thickBot="1" x14ac:dyDescent="0.3">
      <c r="A100" s="78"/>
      <c r="B100" s="164" t="s">
        <v>61</v>
      </c>
      <c r="C100" s="165"/>
      <c r="D100" s="102"/>
      <c r="E100" s="68"/>
      <c r="F100" s="68"/>
      <c r="G100" s="75"/>
    </row>
    <row r="101" spans="1:7" s="1" customFormat="1" ht="12" customHeight="1" x14ac:dyDescent="0.25">
      <c r="A101" s="78"/>
      <c r="B101" s="95" t="s">
        <v>46</v>
      </c>
      <c r="C101" s="69" t="s">
        <v>62</v>
      </c>
      <c r="D101" s="96" t="s">
        <v>63</v>
      </c>
      <c r="E101" s="68"/>
      <c r="F101" s="68"/>
      <c r="G101" s="75"/>
    </row>
    <row r="102" spans="1:7" s="1" customFormat="1" ht="12" customHeight="1" x14ac:dyDescent="0.25">
      <c r="A102" s="78"/>
      <c r="B102" s="97" t="s">
        <v>64</v>
      </c>
      <c r="C102" s="70">
        <f>+G32</f>
        <v>11475000</v>
      </c>
      <c r="D102" s="98">
        <f>(C102/C108)</f>
        <v>0.56198429676297046</v>
      </c>
      <c r="E102" s="68"/>
      <c r="F102" s="68"/>
      <c r="G102" s="75"/>
    </row>
    <row r="103" spans="1:7" s="1" customFormat="1" ht="12" customHeight="1" x14ac:dyDescent="0.25">
      <c r="A103" s="78"/>
      <c r="B103" s="97" t="s">
        <v>65</v>
      </c>
      <c r="C103" s="71">
        <v>0</v>
      </c>
      <c r="D103" s="98">
        <v>0</v>
      </c>
      <c r="E103" s="68"/>
      <c r="F103" s="68"/>
      <c r="G103" s="75"/>
    </row>
    <row r="104" spans="1:7" s="1" customFormat="1" ht="12" customHeight="1" x14ac:dyDescent="0.25">
      <c r="A104" s="78"/>
      <c r="B104" s="97" t="s">
        <v>66</v>
      </c>
      <c r="C104" s="70">
        <f>+G50</f>
        <v>590000</v>
      </c>
      <c r="D104" s="98">
        <f>(C104/C108)</f>
        <v>2.8895053166897826E-2</v>
      </c>
      <c r="E104" s="68"/>
      <c r="F104" s="68"/>
      <c r="G104" s="75"/>
    </row>
    <row r="105" spans="1:7" s="1" customFormat="1" ht="12" customHeight="1" x14ac:dyDescent="0.25">
      <c r="A105" s="78"/>
      <c r="B105" s="97" t="s">
        <v>37</v>
      </c>
      <c r="C105" s="70">
        <f>+G78</f>
        <v>7268900</v>
      </c>
      <c r="D105" s="98">
        <f>(C105/C108)</f>
        <v>0.35599195248281967</v>
      </c>
      <c r="E105" s="68"/>
      <c r="F105" s="68"/>
      <c r="G105" s="75"/>
    </row>
    <row r="106" spans="1:7" s="1" customFormat="1" ht="12" customHeight="1" x14ac:dyDescent="0.25">
      <c r="A106" s="78"/>
      <c r="B106" s="97" t="s">
        <v>67</v>
      </c>
      <c r="C106" s="72">
        <f>+G83</f>
        <v>112500</v>
      </c>
      <c r="D106" s="98">
        <f>(C106/C108)</f>
        <v>5.5096499682644158E-3</v>
      </c>
      <c r="E106" s="74"/>
      <c r="F106" s="74"/>
      <c r="G106" s="75"/>
    </row>
    <row r="107" spans="1:7" s="1" customFormat="1" ht="12" customHeight="1" x14ac:dyDescent="0.25">
      <c r="A107" s="78"/>
      <c r="B107" s="97" t="s">
        <v>68</v>
      </c>
      <c r="C107" s="72">
        <f>+G86</f>
        <v>972320</v>
      </c>
      <c r="D107" s="98">
        <f>(C107/C108)</f>
        <v>4.7619047619047616E-2</v>
      </c>
      <c r="E107" s="74"/>
      <c r="F107" s="74"/>
      <c r="G107" s="75"/>
    </row>
    <row r="108" spans="1:7" s="1" customFormat="1" ht="12.75" customHeight="1" thickBot="1" x14ac:dyDescent="0.3">
      <c r="A108" s="78"/>
      <c r="B108" s="99" t="s">
        <v>69</v>
      </c>
      <c r="C108" s="100">
        <f>SUM(C102:C107)</f>
        <v>20418720</v>
      </c>
      <c r="D108" s="101">
        <f>SUM(D102:D107)</f>
        <v>1</v>
      </c>
      <c r="E108" s="74"/>
      <c r="F108" s="74"/>
      <c r="G108" s="75"/>
    </row>
    <row r="109" spans="1:7" s="1" customFormat="1" ht="12" customHeight="1" x14ac:dyDescent="0.25">
      <c r="A109" s="78"/>
      <c r="B109" s="93"/>
      <c r="C109" s="80"/>
      <c r="D109" s="80"/>
      <c r="E109" s="80"/>
      <c r="F109" s="80"/>
      <c r="G109" s="75"/>
    </row>
    <row r="110" spans="1:7" s="1" customFormat="1" ht="12.75" customHeight="1" x14ac:dyDescent="0.25">
      <c r="A110" s="78"/>
      <c r="B110" s="94"/>
      <c r="C110" s="80"/>
      <c r="D110" s="80"/>
      <c r="E110" s="80"/>
      <c r="F110" s="80"/>
      <c r="G110" s="75"/>
    </row>
    <row r="111" spans="1:7" s="1" customFormat="1" ht="12" customHeight="1" thickBot="1" x14ac:dyDescent="0.3">
      <c r="A111" s="67"/>
      <c r="B111" s="114"/>
      <c r="C111" s="115" t="s">
        <v>134</v>
      </c>
      <c r="D111" s="116"/>
      <c r="E111" s="117"/>
      <c r="F111" s="73"/>
      <c r="G111" s="75"/>
    </row>
    <row r="112" spans="1:7" s="1" customFormat="1" ht="12" customHeight="1" x14ac:dyDescent="0.25">
      <c r="A112" s="78"/>
      <c r="B112" s="118" t="s">
        <v>135</v>
      </c>
      <c r="C112" s="119">
        <v>29000</v>
      </c>
      <c r="D112" s="119">
        <v>30000</v>
      </c>
      <c r="E112" s="120">
        <v>31000</v>
      </c>
      <c r="F112" s="113"/>
      <c r="G112" s="76"/>
    </row>
    <row r="113" spans="1:7" s="1" customFormat="1" ht="12.75" customHeight="1" thickBot="1" x14ac:dyDescent="0.3">
      <c r="A113" s="78"/>
      <c r="B113" s="99" t="s">
        <v>136</v>
      </c>
      <c r="C113" s="100">
        <f>(G87/C112)</f>
        <v>704.09379310344832</v>
      </c>
      <c r="D113" s="100">
        <f>(G87/D112)</f>
        <v>680.62400000000002</v>
      </c>
      <c r="E113" s="121">
        <f>(G87/E112)</f>
        <v>658.66838709677415</v>
      </c>
      <c r="F113" s="113"/>
      <c r="G113" s="76"/>
    </row>
    <row r="114" spans="1:7" s="1" customFormat="1" ht="15.6" customHeight="1" x14ac:dyDescent="0.25">
      <c r="A114" s="78"/>
      <c r="B114" s="104" t="s">
        <v>70</v>
      </c>
      <c r="C114" s="77"/>
      <c r="D114" s="77"/>
      <c r="E114" s="77"/>
      <c r="F114" s="77"/>
      <c r="G114" s="77"/>
    </row>
  </sheetData>
  <mergeCells count="8">
    <mergeCell ref="B17:G17"/>
    <mergeCell ref="B100:C100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2021-03-17T12:36:33Z</dcterms:modified>
</cp:coreProperties>
</file>