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Valparaiso\San Antonio\"/>
    </mc:Choice>
  </mc:AlternateContent>
  <bookViews>
    <workbookView xWindow="0" yWindow="0" windowWidth="20490" windowHeight="7155"/>
  </bookViews>
  <sheets>
    <sheet name="FRUTILLA" sheetId="1" r:id="rId1"/>
    <sheet name="Hoja1" sheetId="2" r:id="rId2"/>
  </sheets>
  <calcPr calcId="152511"/>
</workbook>
</file>

<file path=xl/calcChain.xml><?xml version="1.0" encoding="utf-8"?>
<calcChain xmlns="http://schemas.openxmlformats.org/spreadsheetml/2006/main">
  <c r="G85" i="1" l="1"/>
  <c r="G82" i="1"/>
  <c r="G83" i="1"/>
  <c r="G84" i="1"/>
  <c r="G86" i="1"/>
  <c r="G66" i="1" l="1"/>
  <c r="G52" i="1"/>
  <c r="G53" i="1"/>
  <c r="G54" i="1"/>
  <c r="G55" i="1"/>
  <c r="G56" i="1"/>
  <c r="G57" i="1"/>
  <c r="G58" i="1"/>
  <c r="G59" i="1"/>
  <c r="G60" i="1"/>
  <c r="G61" i="1"/>
  <c r="G62" i="1"/>
  <c r="G64" i="1"/>
  <c r="G65" i="1"/>
  <c r="G67" i="1"/>
  <c r="G69" i="1"/>
  <c r="G70" i="1"/>
  <c r="G71" i="1"/>
  <c r="G72" i="1"/>
  <c r="G73" i="1"/>
  <c r="G74" i="1"/>
  <c r="G75" i="1"/>
  <c r="G76" i="1"/>
  <c r="G51" i="1"/>
  <c r="C107" i="1" l="1"/>
  <c r="G22" i="1"/>
  <c r="G23" i="1"/>
  <c r="G24" i="1"/>
  <c r="G25" i="1"/>
  <c r="G26" i="1"/>
  <c r="G27" i="1"/>
  <c r="G28" i="1"/>
  <c r="G29" i="1"/>
  <c r="G81" i="1" l="1"/>
  <c r="G49" i="1"/>
  <c r="G77" i="1" s="1"/>
  <c r="G44" i="1"/>
  <c r="G43" i="1"/>
  <c r="G42" i="1"/>
  <c r="G41" i="1"/>
  <c r="G40" i="1"/>
  <c r="G39" i="1"/>
  <c r="G38" i="1"/>
  <c r="G21" i="1"/>
  <c r="G30" i="1" s="1"/>
  <c r="G12" i="1"/>
  <c r="G92" i="1" s="1"/>
  <c r="G87" i="1" l="1"/>
  <c r="C110" i="1" s="1"/>
  <c r="G45" i="1"/>
  <c r="C108" i="1" s="1"/>
  <c r="C106" i="1"/>
  <c r="C109" i="1"/>
  <c r="G89" i="1" l="1"/>
  <c r="G90" i="1" s="1"/>
  <c r="G91" i="1" l="1"/>
  <c r="C111" i="1"/>
  <c r="C112" i="1" l="1"/>
  <c r="G93" i="1"/>
  <c r="E117" i="1" l="1"/>
  <c r="D117" i="1"/>
  <c r="C117" i="1"/>
  <c r="D109" i="1"/>
  <c r="D110" i="1"/>
  <c r="D106" i="1"/>
  <c r="D108" i="1"/>
  <c r="D111" i="1"/>
  <c r="D112" i="1" l="1"/>
</calcChain>
</file>

<file path=xl/sharedStrings.xml><?xml version="1.0" encoding="utf-8"?>
<sst xmlns="http://schemas.openxmlformats.org/spreadsheetml/2006/main" count="294" uniqueCount="154">
  <si>
    <t>RUBRO O CULTIVO</t>
  </si>
  <si>
    <t>FRUTILLA</t>
  </si>
  <si>
    <t>Rendimiento  (Cajas/ha)</t>
  </si>
  <si>
    <t>VARIEDAD</t>
  </si>
  <si>
    <t>Albion,  Monterrey, y  Portola</t>
  </si>
  <si>
    <t>FECHA ESTIMADA  PRECIO VENTA</t>
  </si>
  <si>
    <t>SEPT/OCT 2021</t>
  </si>
  <si>
    <t>NIVEL TECNOLÓGICO</t>
  </si>
  <si>
    <t>Medio / Alto</t>
  </si>
  <si>
    <t>PRECIO ESTIMADO Cajas / Ha  ( 8,000 un.)</t>
  </si>
  <si>
    <t>REGIÓN</t>
  </si>
  <si>
    <t>Valpariso</t>
  </si>
  <si>
    <t>INGRESO ESPERADO, con IVA ($)</t>
  </si>
  <si>
    <t>AGENCIA DE ÁREA</t>
  </si>
  <si>
    <t>San Antonio</t>
  </si>
  <si>
    <t>DESTINO PRODUCCION</t>
  </si>
  <si>
    <t>Santiago</t>
  </si>
  <si>
    <t>COMUNA/LOCALIDAD</t>
  </si>
  <si>
    <t>Todas Las Comunas Del Area</t>
  </si>
  <si>
    <t>FECHA DE COSECHA</t>
  </si>
  <si>
    <t>Septiembre en adelante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</si>
  <si>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</si>
  <si>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</si>
  <si>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</si>
  <si>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</si>
  <si>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</si>
  <si>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</si>
  <si>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</si>
  <si>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</si>
  <si>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</si>
  <si>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</si>
  <si>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</si>
  <si>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Plantacion</t>
  </si>
  <si>
    <t>JH</t>
  </si>
  <si>
    <t xml:space="preserve">Diciembre a Mayo </t>
  </si>
  <si>
    <t>Riegos  (11)</t>
  </si>
  <si>
    <t>Septiembre/ Diciembre</t>
  </si>
  <si>
    <t>Control de Malezas Manual</t>
  </si>
  <si>
    <t>Pasar Cultivador</t>
  </si>
  <si>
    <t>Mayo/ Diciembre</t>
  </si>
  <si>
    <t>Cosecha por Cajas/ha</t>
  </si>
  <si>
    <t>Caja</t>
  </si>
  <si>
    <t>Septiembre/Mayo</t>
  </si>
  <si>
    <t>Aplicación de Agroquímicos</t>
  </si>
  <si>
    <t>Movimiento de Insumos</t>
  </si>
  <si>
    <t>Todo el año</t>
  </si>
  <si>
    <t>Instalacion de Mulch (Plastico)</t>
  </si>
  <si>
    <t>RO</t>
  </si>
  <si>
    <t>Selección y armado en Caja p/ Venta</t>
  </si>
  <si>
    <t>Octubre-Marzo</t>
  </si>
  <si>
    <t>Subtotal Jornadas Hombre</t>
  </si>
  <si>
    <t>JORNADAS ANIMAL</t>
  </si>
  <si>
    <t>JA</t>
  </si>
  <si>
    <t>Subtotal Jornadas Animal</t>
  </si>
  <si>
    <t>MAQUINARIA</t>
  </si>
  <si>
    <t>Aradura</t>
  </si>
  <si>
    <t>JM</t>
  </si>
  <si>
    <t>Diciembre/Mayo</t>
  </si>
  <si>
    <t>Subsolado</t>
  </si>
  <si>
    <t>Rastraje</t>
  </si>
  <si>
    <t>Melgadura/Camellones</t>
  </si>
  <si>
    <t xml:space="preserve">Acequiadura/  </t>
  </si>
  <si>
    <t>Aplicación de Pesticidas</t>
  </si>
  <si>
    <t>Todo El Año</t>
  </si>
  <si>
    <t>Acarreo de Insumos</t>
  </si>
  <si>
    <t>Subtotal Costo Maquinaria</t>
  </si>
  <si>
    <t>INSUMOS</t>
  </si>
  <si>
    <t>Insumos</t>
  </si>
  <si>
    <t>Unidad (Kg/l/u)</t>
  </si>
  <si>
    <t>Cantidad (Kg/l/u)</t>
  </si>
  <si>
    <t>SEMILLA</t>
  </si>
  <si>
    <t>Planta</t>
  </si>
  <si>
    <t>Mayo/Octubre</t>
  </si>
  <si>
    <t>FERTILIZANTES</t>
  </si>
  <si>
    <t>Terra Sorb Foliar/Lt (Bioestimulante)</t>
  </si>
  <si>
    <t>LT.</t>
  </si>
  <si>
    <t>Toda Temporada</t>
  </si>
  <si>
    <t>Ultrasol de Crecimiento 25-25-10 (25 kg)</t>
  </si>
  <si>
    <t>Sc</t>
  </si>
  <si>
    <t>Ultrasol multiproposito 18/18/18/ (25 Kg)</t>
  </si>
  <si>
    <t>Ultrasol Produccion 13/06/41 (25 kg)</t>
  </si>
  <si>
    <t>Nitrofoska Foliar PS</t>
  </si>
  <si>
    <t>Rukan Mix</t>
  </si>
  <si>
    <t>Frutaliv</t>
  </si>
  <si>
    <t>Set Calcio (Foliar) Bo 5 Kg.</t>
  </si>
  <si>
    <t>Ácido Fosfórico (25 kg)</t>
  </si>
  <si>
    <t>Harvest More H.M.(5-5-45) Foliar 25 Kg</t>
  </si>
  <si>
    <t>KG</t>
  </si>
  <si>
    <t xml:space="preserve">Ultramazol MAP Soluble (Fósforo) 25 kg </t>
  </si>
  <si>
    <t>Giber Plus (Hormonal) 5 Lt</t>
  </si>
  <si>
    <t>INSECTICIDAS</t>
  </si>
  <si>
    <t>Talstar(Arañitas) ACABAN</t>
  </si>
  <si>
    <t>Lt.</t>
  </si>
  <si>
    <t>Vertimec</t>
  </si>
  <si>
    <t>Muralla 100 p(pulgón) (250 CC)Imidacloprid</t>
  </si>
  <si>
    <t>Envase 250cc</t>
  </si>
  <si>
    <t>Option Pro 32% WG(*)</t>
  </si>
  <si>
    <t>Kg</t>
  </si>
  <si>
    <t>Octubre-Noviembre</t>
  </si>
  <si>
    <t>FUNGICIDAS</t>
  </si>
  <si>
    <t>Bellis</t>
  </si>
  <si>
    <t>Topas 200EW x 1 Lt</t>
  </si>
  <si>
    <t>Acoidal Flo (Azufre)</t>
  </si>
  <si>
    <t>Cercobin M /  o Poliben</t>
  </si>
  <si>
    <t>Strepto Plus</t>
  </si>
  <si>
    <t>Solubor</t>
  </si>
  <si>
    <t>Phyton</t>
  </si>
  <si>
    <t>Swich</t>
  </si>
  <si>
    <t>Subtotal Insumos</t>
  </si>
  <si>
    <t>OTROS INSUMOS</t>
  </si>
  <si>
    <t>Item</t>
  </si>
  <si>
    <t xml:space="preserve">Energia Riego </t>
  </si>
  <si>
    <t>Kw</t>
  </si>
  <si>
    <t>PoliestilenoNegro (Mulch) 1,000x 1,4 Mts</t>
  </si>
  <si>
    <t>Temporada</t>
  </si>
  <si>
    <t>Cintas de Riego  (3.962 mt ) Aquatrax GT</t>
  </si>
  <si>
    <t>Mt</t>
  </si>
  <si>
    <t>Conectores (Miniválvulas)</t>
  </si>
  <si>
    <t>UN</t>
  </si>
  <si>
    <t>Bandejas para frutilla</t>
  </si>
  <si>
    <t>Otros Fitting  (Cabezal e Riego)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</si>
  <si>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</si>
  <si>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</si>
  <si>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</si>
  <si>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</si>
  <si>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</si>
  <si>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</si>
  <si>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</si>
  <si>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</si>
  <si>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</si>
  <si>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</si>
  <si>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puesto en sala de venta (bodega)</t>
  </si>
  <si>
    <t>3. Precio esperado por ventas corresponde a precio colocado en el domicilio del comprador, ( incluye Ingreso a Feria)</t>
  </si>
  <si>
    <t xml:space="preserve"> valores en ferias de venta (Santiago)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</si>
  <si>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</si>
  <si>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</si>
  <si>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</si>
  <si>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</si>
  <si>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</si>
  <si>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</si>
  <si>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</si>
  <si>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</si>
  <si>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</si>
  <si>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</si>
  <si>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</si>
  <si>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</si>
  <si>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 de Produccion  y costo Unitario</t>
  </si>
  <si>
    <t xml:space="preserve">  CAJAS/HA</t>
  </si>
  <si>
    <t>(Cajas app 6 Kg.)</t>
  </si>
  <si>
    <t>Rendimiento Productivo cajas/Ha</t>
  </si>
  <si>
    <t>Costo Unitario  (Cajas/Ha)</t>
  </si>
  <si>
    <t>(*): Este valor representa el valor mìnimo de venta del producto</t>
  </si>
  <si>
    <t>Bo</t>
  </si>
  <si>
    <t>Set Calcio (Foliar)Bo 5 Kg.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</si>
</sst>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 * #,##0.00_ ;_ * \-#,##0.00_ ;_ * &quot;-&quot;_ ;_ @_ "/>
    <numFmt numFmtId="169" formatCode="_ * #,##0.0_ ;_ * \-#,##0.0_ ;_ * &quot;-&quot;_ ;_ @_ 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2">
    <xf numFmtId="0" fontId="0" fillId="0" borderId="0" applyNumberFormat="0" applyFill="0" applyBorder="0" applyProtection="0"/>
    <xf numFmtId="41" fontId="19" fillId="0" borderId="0" applyFont="0" applyFill="0" applyBorder="0" applyAlignment="0" applyProtection="0"/>
  </cellStyleXfs>
  <cellXfs count="17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0" fontId="4" fillId="2" borderId="6" xfId="0" applyNumberFormat="1" applyFont="1" applyFill="1" applyBorder="1" applyAlignment="1">
      <alignment horizontal="center" wrapText="1"/>
    </xf>
    <xf numFmtId="41" fontId="4" fillId="2" borderId="6" xfId="1" applyFont="1" applyFill="1" applyBorder="1" applyAlignment="1"/>
    <xf numFmtId="41" fontId="4" fillId="2" borderId="19" xfId="1" applyFont="1" applyFill="1" applyBorder="1" applyAlignment="1"/>
    <xf numFmtId="49" fontId="8" fillId="2" borderId="54" xfId="0" applyNumberFormat="1" applyFont="1" applyFill="1" applyBorder="1" applyAlignment="1"/>
    <xf numFmtId="0" fontId="4" fillId="2" borderId="54" xfId="0" applyFont="1" applyFill="1" applyBorder="1" applyAlignment="1">
      <alignment horizontal="center"/>
    </xf>
    <xf numFmtId="41" fontId="4" fillId="2" borderId="54" xfId="1" applyFont="1" applyFill="1" applyBorder="1" applyAlignment="1"/>
    <xf numFmtId="49" fontId="8" fillId="10" borderId="6" xfId="0" applyNumberFormat="1" applyFont="1" applyFill="1" applyBorder="1" applyAlignment="1"/>
    <xf numFmtId="168" fontId="4" fillId="2" borderId="6" xfId="1" applyNumberFormat="1" applyFont="1" applyFill="1" applyBorder="1" applyAlignment="1"/>
    <xf numFmtId="3" fontId="4" fillId="2" borderId="54" xfId="0" applyNumberFormat="1" applyFont="1" applyFill="1" applyBorder="1" applyAlignment="1"/>
    <xf numFmtId="49" fontId="8" fillId="11" borderId="54" xfId="0" applyNumberFormat="1" applyFont="1" applyFill="1" applyBorder="1" applyAlignment="1"/>
    <xf numFmtId="49" fontId="4" fillId="2" borderId="54" xfId="0" applyNumberFormat="1" applyFont="1" applyFill="1" applyBorder="1" applyAlignment="1">
      <alignment wrapText="1"/>
    </xf>
    <xf numFmtId="49" fontId="9" fillId="3" borderId="56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4" xfId="0" applyNumberFormat="1" applyFont="1" applyFill="1" applyBorder="1" applyAlignment="1">
      <alignment horizontal="center"/>
    </xf>
    <xf numFmtId="0" fontId="9" fillId="3" borderId="56" xfId="0" applyFont="1" applyFill="1" applyBorder="1" applyAlignment="1">
      <alignment horizontal="center" vertical="center"/>
    </xf>
    <xf numFmtId="49" fontId="4" fillId="2" borderId="55" xfId="0" applyNumberFormat="1" applyFont="1" applyFill="1" applyBorder="1" applyAlignment="1">
      <alignment horizontal="center"/>
    </xf>
    <xf numFmtId="49" fontId="4" fillId="2" borderId="54" xfId="0" applyNumberFormat="1" applyFont="1" applyFill="1" applyBorder="1" applyAlignment="1">
      <alignment horizontal="center" wrapText="1"/>
    </xf>
    <xf numFmtId="49" fontId="4" fillId="2" borderId="55" xfId="0" applyNumberFormat="1" applyFont="1" applyFill="1" applyBorder="1" applyAlignment="1">
      <alignment horizontal="center" wrapText="1"/>
    </xf>
    <xf numFmtId="165" fontId="4" fillId="2" borderId="54" xfId="0" applyNumberFormat="1" applyFont="1" applyFill="1" applyBorder="1" applyAlignment="1"/>
    <xf numFmtId="0" fontId="9" fillId="3" borderId="56" xfId="0" applyFont="1" applyFill="1" applyBorder="1" applyAlignment="1">
      <alignment vertical="center"/>
    </xf>
    <xf numFmtId="165" fontId="4" fillId="2" borderId="55" xfId="0" applyNumberFormat="1" applyFont="1" applyFill="1" applyBorder="1" applyAlignment="1"/>
    <xf numFmtId="3" fontId="9" fillId="3" borderId="56" xfId="0" applyNumberFormat="1" applyFont="1" applyFill="1" applyBorder="1" applyAlignment="1">
      <alignment vertical="center"/>
    </xf>
    <xf numFmtId="3" fontId="4" fillId="2" borderId="54" xfId="0" applyNumberFormat="1" applyFont="1" applyFill="1" applyBorder="1" applyAlignment="1">
      <alignment horizontal="center"/>
    </xf>
    <xf numFmtId="3" fontId="4" fillId="2" borderId="55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169" fontId="4" fillId="2" borderId="54" xfId="1" applyNumberFormat="1" applyFont="1" applyFill="1" applyBorder="1" applyAlignment="1"/>
    <xf numFmtId="0" fontId="2" fillId="12" borderId="16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vertical="center"/>
    </xf>
    <xf numFmtId="41" fontId="13" fillId="8" borderId="57" xfId="1" applyFont="1" applyFill="1" applyBorder="1" applyAlignment="1">
      <alignment vertical="center"/>
    </xf>
    <xf numFmtId="41" fontId="13" fillId="8" borderId="58" xfId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4" fillId="11" borderId="54" xfId="0" applyNumberFormat="1" applyFont="1" applyFill="1" applyBorder="1" applyAlignment="1"/>
    <xf numFmtId="49" fontId="4" fillId="0" borderId="6" xfId="0" applyNumberFormat="1" applyFont="1" applyFill="1" applyBorder="1" applyAlignment="1"/>
    <xf numFmtId="0" fontId="4" fillId="0" borderId="6" xfId="0" applyFont="1" applyFill="1" applyBorder="1" applyAlignment="1">
      <alignment horizontal="center"/>
    </xf>
    <xf numFmtId="41" fontId="4" fillId="0" borderId="6" xfId="1" applyFont="1" applyFill="1" applyBorder="1" applyAlignment="1"/>
    <xf numFmtId="3" fontId="4" fillId="0" borderId="6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/>
    <xf numFmtId="49" fontId="4" fillId="0" borderId="6" xfId="0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463550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8"/>
  <sheetViews>
    <sheetView showGridLines="0" tabSelected="1" topLeftCell="A103" zoomScale="120" zoomScaleNormal="120" workbookViewId="0">
      <selection activeCell="G117" sqref="G117"/>
    </sheetView>
  </sheetViews>
  <sheetFormatPr baseColWidth="10" defaultColWidth="10.7109375" defaultRowHeight="11.25" customHeight="1" x14ac:dyDescent="0.25"/>
  <cols>
    <col min="1" max="1" width="4.42578125" style="1" customWidth="1"/>
    <col min="2" max="2" width="23.7109375" style="1" customWidth="1"/>
    <col min="3" max="3" width="19.42578125" style="1" customWidth="1"/>
    <col min="4" max="4" width="9.42578125" style="1" customWidth="1"/>
    <col min="5" max="5" width="14.7109375" style="1" customWidth="1"/>
    <col min="6" max="6" width="9.7109375" style="1" customWidth="1"/>
    <col min="7" max="7" width="12.42578125" style="1" customWidth="1"/>
    <col min="8" max="255" width="10.71093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70" t="s">
        <v>2</v>
      </c>
      <c r="F9" s="171"/>
      <c r="G9" s="9">
        <v>8000</v>
      </c>
    </row>
    <row r="10" spans="1:7" ht="15" x14ac:dyDescent="0.25">
      <c r="A10" s="5"/>
      <c r="B10" s="10" t="s">
        <v>3</v>
      </c>
      <c r="C10" s="11" t="s">
        <v>4</v>
      </c>
      <c r="D10" s="12"/>
      <c r="E10" s="168" t="s">
        <v>5</v>
      </c>
      <c r="F10" s="169"/>
      <c r="G10" s="13" t="s">
        <v>6</v>
      </c>
    </row>
    <row r="11" spans="1:7" ht="21" customHeight="1" x14ac:dyDescent="0.25">
      <c r="A11" s="5"/>
      <c r="B11" s="10" t="s">
        <v>7</v>
      </c>
      <c r="C11" s="13" t="s">
        <v>8</v>
      </c>
      <c r="D11" s="12"/>
      <c r="E11" s="168" t="s">
        <v>9</v>
      </c>
      <c r="F11" s="169"/>
      <c r="G11" s="14">
        <v>5000</v>
      </c>
    </row>
    <row r="12" spans="1:7" ht="15" x14ac:dyDescent="0.25">
      <c r="A12" s="5"/>
      <c r="B12" s="10" t="s">
        <v>10</v>
      </c>
      <c r="C12" s="15" t="s">
        <v>11</v>
      </c>
      <c r="D12" s="12"/>
      <c r="E12" s="156" t="s">
        <v>12</v>
      </c>
      <c r="F12" s="157"/>
      <c r="G12" s="16">
        <f>(G9*G11)</f>
        <v>40000000</v>
      </c>
    </row>
    <row r="13" spans="1:7" ht="15" x14ac:dyDescent="0.25">
      <c r="A13" s="5"/>
      <c r="B13" s="10" t="s">
        <v>13</v>
      </c>
      <c r="C13" s="13" t="s">
        <v>14</v>
      </c>
      <c r="D13" s="12"/>
      <c r="E13" s="168" t="s">
        <v>15</v>
      </c>
      <c r="F13" s="169"/>
      <c r="G13" s="13" t="s">
        <v>16</v>
      </c>
    </row>
    <row r="14" spans="1:7" ht="25.5" x14ac:dyDescent="0.25">
      <c r="A14" s="5"/>
      <c r="B14" s="10" t="s">
        <v>17</v>
      </c>
      <c r="C14" s="13" t="s">
        <v>18</v>
      </c>
      <c r="D14" s="12"/>
      <c r="E14" s="168" t="s">
        <v>19</v>
      </c>
      <c r="F14" s="169"/>
      <c r="G14" s="15" t="s">
        <v>20</v>
      </c>
    </row>
    <row r="15" spans="1:7" ht="15" x14ac:dyDescent="0.25">
      <c r="A15" s="5"/>
      <c r="B15" s="10" t="s">
        <v>21</v>
      </c>
      <c r="C15" s="17">
        <v>44242</v>
      </c>
      <c r="D15" s="12"/>
      <c r="E15" s="172" t="s">
        <v>22</v>
      </c>
      <c r="F15" s="173"/>
      <c r="G15" s="15" t="s">
        <v>23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74" t="s">
        <v>24</v>
      </c>
      <c r="C17" s="175"/>
      <c r="D17" s="175"/>
      <c r="E17" s="175"/>
      <c r="F17" s="175"/>
      <c r="G17" s="175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25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26</v>
      </c>
      <c r="C20" s="30" t="s">
        <v>27</v>
      </c>
      <c r="D20" s="30" t="s">
        <v>28</v>
      </c>
      <c r="E20" s="30" t="s">
        <v>29</v>
      </c>
      <c r="F20" s="30" t="s">
        <v>30</v>
      </c>
      <c r="G20" s="30" t="s">
        <v>31</v>
      </c>
    </row>
    <row r="21" spans="1:7" ht="12.75" customHeight="1" x14ac:dyDescent="0.25">
      <c r="A21" s="23"/>
      <c r="B21" s="155" t="s">
        <v>32</v>
      </c>
      <c r="C21" s="31" t="s">
        <v>33</v>
      </c>
      <c r="D21" s="124">
        <v>23</v>
      </c>
      <c r="E21" s="155" t="s">
        <v>34</v>
      </c>
      <c r="F21" s="16">
        <v>25000</v>
      </c>
      <c r="G21" s="16">
        <f>(D21*F21)</f>
        <v>575000</v>
      </c>
    </row>
    <row r="22" spans="1:7" ht="12.75" customHeight="1" x14ac:dyDescent="0.25">
      <c r="A22" s="23"/>
      <c r="B22" s="155" t="s">
        <v>35</v>
      </c>
      <c r="C22" s="31" t="s">
        <v>33</v>
      </c>
      <c r="D22" s="124">
        <v>15</v>
      </c>
      <c r="E22" s="155" t="s">
        <v>36</v>
      </c>
      <c r="F22" s="16">
        <v>20000</v>
      </c>
      <c r="G22" s="16">
        <f t="shared" ref="G22:G29" si="0">(D22*F22)</f>
        <v>300000</v>
      </c>
    </row>
    <row r="23" spans="1:7" ht="12.75" customHeight="1" x14ac:dyDescent="0.25">
      <c r="A23" s="23"/>
      <c r="B23" s="155" t="s">
        <v>37</v>
      </c>
      <c r="C23" s="31" t="s">
        <v>33</v>
      </c>
      <c r="D23" s="124">
        <v>10</v>
      </c>
      <c r="E23" s="155" t="s">
        <v>36</v>
      </c>
      <c r="F23" s="16">
        <v>20000</v>
      </c>
      <c r="G23" s="16">
        <f t="shared" si="0"/>
        <v>200000</v>
      </c>
    </row>
    <row r="24" spans="1:7" ht="12.75" customHeight="1" x14ac:dyDescent="0.25">
      <c r="A24" s="23"/>
      <c r="B24" s="155" t="s">
        <v>38</v>
      </c>
      <c r="C24" s="31" t="s">
        <v>33</v>
      </c>
      <c r="D24" s="124">
        <v>4</v>
      </c>
      <c r="E24" s="155" t="s">
        <v>39</v>
      </c>
      <c r="F24" s="16">
        <v>20000</v>
      </c>
      <c r="G24" s="16">
        <f t="shared" si="0"/>
        <v>80000</v>
      </c>
    </row>
    <row r="25" spans="1:7" ht="12.75" customHeight="1" x14ac:dyDescent="0.25">
      <c r="A25" s="23"/>
      <c r="B25" s="155" t="s">
        <v>40</v>
      </c>
      <c r="C25" s="31" t="s">
        <v>41</v>
      </c>
      <c r="D25" s="124">
        <v>8300</v>
      </c>
      <c r="E25" s="155" t="s">
        <v>42</v>
      </c>
      <c r="F25" s="16">
        <v>800</v>
      </c>
      <c r="G25" s="16">
        <f t="shared" si="0"/>
        <v>6640000</v>
      </c>
    </row>
    <row r="26" spans="1:7" ht="12.75" customHeight="1" x14ac:dyDescent="0.25">
      <c r="A26" s="23"/>
      <c r="B26" s="155" t="s">
        <v>43</v>
      </c>
      <c r="C26" s="31" t="s">
        <v>33</v>
      </c>
      <c r="D26" s="124">
        <v>12</v>
      </c>
      <c r="E26" s="155" t="s">
        <v>42</v>
      </c>
      <c r="F26" s="16">
        <v>20000</v>
      </c>
      <c r="G26" s="16">
        <f t="shared" si="0"/>
        <v>240000</v>
      </c>
    </row>
    <row r="27" spans="1:7" ht="12.75" customHeight="1" x14ac:dyDescent="0.25">
      <c r="A27" s="23"/>
      <c r="B27" s="155" t="s">
        <v>44</v>
      </c>
      <c r="C27" s="31" t="s">
        <v>33</v>
      </c>
      <c r="D27" s="124">
        <v>10</v>
      </c>
      <c r="E27" s="155" t="s">
        <v>45</v>
      </c>
      <c r="F27" s="16">
        <v>20000</v>
      </c>
      <c r="G27" s="16">
        <f t="shared" si="0"/>
        <v>200000</v>
      </c>
    </row>
    <row r="28" spans="1:7" ht="12.75" customHeight="1" x14ac:dyDescent="0.25">
      <c r="A28" s="23"/>
      <c r="B28" s="155" t="s">
        <v>46</v>
      </c>
      <c r="C28" s="31" t="s">
        <v>47</v>
      </c>
      <c r="D28" s="124">
        <v>8</v>
      </c>
      <c r="E28" s="155" t="s">
        <v>34</v>
      </c>
      <c r="F28" s="16">
        <v>70000</v>
      </c>
      <c r="G28" s="16">
        <f t="shared" si="0"/>
        <v>560000</v>
      </c>
    </row>
    <row r="29" spans="1:7" ht="12.75" customHeight="1" x14ac:dyDescent="0.25">
      <c r="A29" s="23"/>
      <c r="B29" s="155" t="s">
        <v>48</v>
      </c>
      <c r="C29" s="31" t="s">
        <v>33</v>
      </c>
      <c r="D29" s="124">
        <v>8</v>
      </c>
      <c r="E29" s="155" t="s">
        <v>49</v>
      </c>
      <c r="F29" s="16">
        <v>20000</v>
      </c>
      <c r="G29" s="16">
        <f t="shared" si="0"/>
        <v>160000</v>
      </c>
    </row>
    <row r="30" spans="1:7" ht="12.75" customHeight="1" x14ac:dyDescent="0.25">
      <c r="A30" s="23"/>
      <c r="B30" s="33" t="s">
        <v>50</v>
      </c>
      <c r="C30" s="34"/>
      <c r="D30" s="34"/>
      <c r="E30" s="34"/>
      <c r="F30" s="35"/>
      <c r="G30" s="36">
        <f>SUM(G21:G29)</f>
        <v>8955000</v>
      </c>
    </row>
    <row r="31" spans="1:7" ht="12" customHeight="1" x14ac:dyDescent="0.25">
      <c r="A31" s="2"/>
      <c r="B31" s="24"/>
      <c r="C31" s="26"/>
      <c r="D31" s="26"/>
      <c r="E31" s="26"/>
      <c r="F31" s="37"/>
      <c r="G31" s="37"/>
    </row>
    <row r="32" spans="1:7" ht="12" customHeight="1" x14ac:dyDescent="0.25">
      <c r="A32" s="5"/>
      <c r="B32" s="38" t="s">
        <v>51</v>
      </c>
      <c r="C32" s="39"/>
      <c r="D32" s="40"/>
      <c r="E32" s="40"/>
      <c r="F32" s="41"/>
      <c r="G32" s="41"/>
    </row>
    <row r="33" spans="1:11" ht="24" customHeight="1" x14ac:dyDescent="0.25">
      <c r="A33" s="5"/>
      <c r="B33" s="42" t="s">
        <v>26</v>
      </c>
      <c r="C33" s="43" t="s">
        <v>27</v>
      </c>
      <c r="D33" s="43" t="s">
        <v>28</v>
      </c>
      <c r="E33" s="42" t="s">
        <v>29</v>
      </c>
      <c r="F33" s="43" t="s">
        <v>30</v>
      </c>
      <c r="G33" s="42" t="s">
        <v>31</v>
      </c>
    </row>
    <row r="34" spans="1:11" ht="12" customHeight="1" x14ac:dyDescent="0.25">
      <c r="A34" s="5"/>
      <c r="B34" s="44"/>
      <c r="C34" s="45" t="s">
        <v>52</v>
      </c>
      <c r="D34" s="45"/>
      <c r="E34" s="45"/>
      <c r="F34" s="44"/>
      <c r="G34" s="44"/>
    </row>
    <row r="35" spans="1:11" ht="12" customHeight="1" x14ac:dyDescent="0.25">
      <c r="A35" s="5"/>
      <c r="B35" s="46" t="s">
        <v>53</v>
      </c>
      <c r="C35" s="47"/>
      <c r="D35" s="47"/>
      <c r="E35" s="47"/>
      <c r="F35" s="48"/>
      <c r="G35" s="48"/>
    </row>
    <row r="36" spans="1:11" ht="12" customHeight="1" x14ac:dyDescent="0.25">
      <c r="A36" s="5"/>
      <c r="B36" s="38" t="s">
        <v>54</v>
      </c>
      <c r="C36" s="150"/>
      <c r="D36" s="151"/>
      <c r="E36" s="151"/>
      <c r="F36" s="152"/>
      <c r="G36" s="152"/>
    </row>
    <row r="37" spans="1:11" ht="24" customHeight="1" x14ac:dyDescent="0.25">
      <c r="A37" s="5"/>
      <c r="B37" s="52" t="s">
        <v>26</v>
      </c>
      <c r="C37" s="52" t="s">
        <v>27</v>
      </c>
      <c r="D37" s="52" t="s">
        <v>28</v>
      </c>
      <c r="E37" s="52" t="s">
        <v>29</v>
      </c>
      <c r="F37" s="53" t="s">
        <v>30</v>
      </c>
      <c r="G37" s="52" t="s">
        <v>31</v>
      </c>
    </row>
    <row r="38" spans="1:11" ht="12.75" customHeight="1" x14ac:dyDescent="0.25">
      <c r="A38" s="23"/>
      <c r="B38" s="155" t="s">
        <v>55</v>
      </c>
      <c r="C38" s="31" t="s">
        <v>56</v>
      </c>
      <c r="D38" s="32">
        <v>1.5</v>
      </c>
      <c r="E38" s="15" t="s">
        <v>57</v>
      </c>
      <c r="F38" s="16">
        <v>120000</v>
      </c>
      <c r="G38" s="16">
        <f t="shared" ref="G38:G44" si="1">(D38*F38)</f>
        <v>180000</v>
      </c>
    </row>
    <row r="39" spans="1:11" ht="12.75" customHeight="1" x14ac:dyDescent="0.25">
      <c r="A39" s="23"/>
      <c r="B39" s="155" t="s">
        <v>58</v>
      </c>
      <c r="C39" s="31" t="s">
        <v>56</v>
      </c>
      <c r="D39" s="32">
        <v>0.75</v>
      </c>
      <c r="E39" s="15" t="s">
        <v>57</v>
      </c>
      <c r="F39" s="16">
        <v>120000</v>
      </c>
      <c r="G39" s="16">
        <f t="shared" si="1"/>
        <v>90000</v>
      </c>
    </row>
    <row r="40" spans="1:11" ht="12.75" customHeight="1" x14ac:dyDescent="0.25">
      <c r="A40" s="23"/>
      <c r="B40" s="155" t="s">
        <v>59</v>
      </c>
      <c r="C40" s="31" t="s">
        <v>56</v>
      </c>
      <c r="D40" s="32">
        <v>2.25</v>
      </c>
      <c r="E40" s="15" t="s">
        <v>57</v>
      </c>
      <c r="F40" s="16">
        <v>120000</v>
      </c>
      <c r="G40" s="16">
        <f t="shared" si="1"/>
        <v>270000</v>
      </c>
    </row>
    <row r="41" spans="1:11" ht="12.75" customHeight="1" x14ac:dyDescent="0.25">
      <c r="A41" s="23"/>
      <c r="B41" s="155" t="s">
        <v>60</v>
      </c>
      <c r="C41" s="31" t="s">
        <v>56</v>
      </c>
      <c r="D41" s="32">
        <v>1.5</v>
      </c>
      <c r="E41" s="15" t="s">
        <v>57</v>
      </c>
      <c r="F41" s="16">
        <v>120000</v>
      </c>
      <c r="G41" s="16">
        <f t="shared" si="1"/>
        <v>180000</v>
      </c>
    </row>
    <row r="42" spans="1:11" ht="12.75" customHeight="1" x14ac:dyDescent="0.25">
      <c r="A42" s="23"/>
      <c r="B42" s="155" t="s">
        <v>61</v>
      </c>
      <c r="C42" s="31" t="s">
        <v>56</v>
      </c>
      <c r="D42" s="32">
        <v>1.5</v>
      </c>
      <c r="E42" s="15" t="s">
        <v>57</v>
      </c>
      <c r="F42" s="16">
        <v>120000</v>
      </c>
      <c r="G42" s="16">
        <f t="shared" si="1"/>
        <v>180000</v>
      </c>
    </row>
    <row r="43" spans="1:11" ht="12.75" customHeight="1" x14ac:dyDescent="0.25">
      <c r="A43" s="23"/>
      <c r="B43" s="155" t="s">
        <v>62</v>
      </c>
      <c r="C43" s="31" t="s">
        <v>56</v>
      </c>
      <c r="D43" s="32">
        <v>0.375</v>
      </c>
      <c r="E43" s="15" t="s">
        <v>63</v>
      </c>
      <c r="F43" s="16">
        <v>120000</v>
      </c>
      <c r="G43" s="16">
        <f t="shared" si="1"/>
        <v>45000</v>
      </c>
    </row>
    <row r="44" spans="1:11" ht="12.75" customHeight="1" x14ac:dyDescent="0.25">
      <c r="A44" s="23"/>
      <c r="B44" s="155" t="s">
        <v>64</v>
      </c>
      <c r="C44" s="31" t="s">
        <v>56</v>
      </c>
      <c r="D44" s="32">
        <v>0.375</v>
      </c>
      <c r="E44" s="15" t="s">
        <v>63</v>
      </c>
      <c r="F44" s="16">
        <v>120000</v>
      </c>
      <c r="G44" s="16">
        <f t="shared" si="1"/>
        <v>45000</v>
      </c>
    </row>
    <row r="45" spans="1:11" ht="12.75" customHeight="1" x14ac:dyDescent="0.25">
      <c r="A45" s="5"/>
      <c r="B45" s="54" t="s">
        <v>65</v>
      </c>
      <c r="C45" s="55"/>
      <c r="D45" s="55"/>
      <c r="E45" s="55"/>
      <c r="F45" s="56"/>
      <c r="G45" s="57">
        <f>SUM(G38:G44)</f>
        <v>990000</v>
      </c>
    </row>
    <row r="46" spans="1:11" ht="12" customHeight="1" x14ac:dyDescent="0.25">
      <c r="A46" s="5"/>
      <c r="B46" s="38" t="s">
        <v>66</v>
      </c>
      <c r="C46" s="39"/>
      <c r="D46" s="40"/>
      <c r="E46" s="40"/>
      <c r="F46" s="41"/>
      <c r="G46" s="41"/>
    </row>
    <row r="47" spans="1:11" ht="24" customHeight="1" x14ac:dyDescent="0.25">
      <c r="A47" s="5"/>
      <c r="B47" s="53" t="s">
        <v>67</v>
      </c>
      <c r="C47" s="53" t="s">
        <v>68</v>
      </c>
      <c r="D47" s="53" t="s">
        <v>69</v>
      </c>
      <c r="E47" s="53" t="s">
        <v>29</v>
      </c>
      <c r="F47" s="53" t="s">
        <v>30</v>
      </c>
      <c r="G47" s="53" t="s">
        <v>31</v>
      </c>
      <c r="K47" s="123"/>
    </row>
    <row r="48" spans="1:11" ht="12.75" customHeight="1" x14ac:dyDescent="0.25">
      <c r="A48" s="23"/>
      <c r="B48" s="164" t="s">
        <v>70</v>
      </c>
      <c r="C48" s="165"/>
      <c r="D48" s="165"/>
      <c r="E48" s="165"/>
      <c r="F48" s="165"/>
      <c r="G48" s="165"/>
      <c r="K48" s="123"/>
    </row>
    <row r="49" spans="1:7" ht="12.75" customHeight="1" x14ac:dyDescent="0.25">
      <c r="A49" s="23"/>
      <c r="B49" s="156" t="s">
        <v>71</v>
      </c>
      <c r="C49" s="58" t="s">
        <v>27</v>
      </c>
      <c r="D49" s="125">
        <v>50000</v>
      </c>
      <c r="E49" s="58" t="s">
        <v>72</v>
      </c>
      <c r="F49" s="148">
        <v>90</v>
      </c>
      <c r="G49" s="59">
        <f>(D49*F49)</f>
        <v>4500000</v>
      </c>
    </row>
    <row r="50" spans="1:7" ht="12.75" customHeight="1" x14ac:dyDescent="0.25">
      <c r="A50" s="23"/>
      <c r="B50" s="159" t="s">
        <v>73</v>
      </c>
      <c r="C50" s="160"/>
      <c r="D50" s="161"/>
      <c r="E50" s="160"/>
      <c r="F50" s="162"/>
      <c r="G50" s="163"/>
    </row>
    <row r="51" spans="1:7" ht="12.75" customHeight="1" x14ac:dyDescent="0.25">
      <c r="A51" s="23"/>
      <c r="B51" s="156" t="s">
        <v>74</v>
      </c>
      <c r="C51" s="61" t="s">
        <v>75</v>
      </c>
      <c r="D51" s="125">
        <v>30</v>
      </c>
      <c r="E51" s="61" t="s">
        <v>76</v>
      </c>
      <c r="F51" s="148">
        <v>8200</v>
      </c>
      <c r="G51" s="59">
        <f>D51*F51</f>
        <v>246000</v>
      </c>
    </row>
    <row r="52" spans="1:7" ht="12.75" customHeight="1" x14ac:dyDescent="0.25">
      <c r="A52" s="23"/>
      <c r="B52" s="156" t="s">
        <v>77</v>
      </c>
      <c r="C52" s="61" t="s">
        <v>78</v>
      </c>
      <c r="D52" s="125">
        <v>50</v>
      </c>
      <c r="E52" s="61" t="s">
        <v>76</v>
      </c>
      <c r="F52" s="148">
        <v>32750</v>
      </c>
      <c r="G52" s="59">
        <f t="shared" ref="G52:G76" si="2">D52*F52</f>
        <v>1637500</v>
      </c>
    </row>
    <row r="53" spans="1:7" ht="12.75" customHeight="1" x14ac:dyDescent="0.25">
      <c r="A53" s="23"/>
      <c r="B53" s="156" t="s">
        <v>79</v>
      </c>
      <c r="C53" s="61" t="s">
        <v>78</v>
      </c>
      <c r="D53" s="125">
        <v>50</v>
      </c>
      <c r="E53" s="61" t="s">
        <v>76</v>
      </c>
      <c r="F53" s="148">
        <v>32750</v>
      </c>
      <c r="G53" s="59">
        <f t="shared" si="2"/>
        <v>1637500</v>
      </c>
    </row>
    <row r="54" spans="1:7" ht="12.75" customHeight="1" x14ac:dyDescent="0.25">
      <c r="A54" s="23"/>
      <c r="B54" s="156" t="s">
        <v>80</v>
      </c>
      <c r="C54" s="61" t="s">
        <v>78</v>
      </c>
      <c r="D54" s="125">
        <v>50</v>
      </c>
      <c r="E54" s="61" t="s">
        <v>76</v>
      </c>
      <c r="F54" s="148">
        <v>32750</v>
      </c>
      <c r="G54" s="59">
        <f t="shared" si="2"/>
        <v>1637500</v>
      </c>
    </row>
    <row r="55" spans="1:7" ht="12.75" customHeight="1" x14ac:dyDescent="0.25">
      <c r="A55" s="23"/>
      <c r="B55" s="156" t="s">
        <v>81</v>
      </c>
      <c r="C55" s="61" t="s">
        <v>75</v>
      </c>
      <c r="D55" s="125">
        <v>5</v>
      </c>
      <c r="E55" s="61" t="s">
        <v>76</v>
      </c>
      <c r="F55" s="148">
        <v>5000</v>
      </c>
      <c r="G55" s="59">
        <f t="shared" si="2"/>
        <v>25000</v>
      </c>
    </row>
    <row r="56" spans="1:7" ht="12.75" customHeight="1" x14ac:dyDescent="0.25">
      <c r="A56" s="23"/>
      <c r="B56" s="156" t="s">
        <v>82</v>
      </c>
      <c r="C56" s="61" t="s">
        <v>75</v>
      </c>
      <c r="D56" s="125">
        <v>5</v>
      </c>
      <c r="E56" s="61" t="s">
        <v>76</v>
      </c>
      <c r="F56" s="148">
        <v>14500</v>
      </c>
      <c r="G56" s="59">
        <f t="shared" si="2"/>
        <v>72500</v>
      </c>
    </row>
    <row r="57" spans="1:7" ht="12.75" customHeight="1" x14ac:dyDescent="0.25">
      <c r="A57" s="23"/>
      <c r="B57" s="156" t="s">
        <v>83</v>
      </c>
      <c r="C57" s="61" t="s">
        <v>75</v>
      </c>
      <c r="D57" s="125">
        <v>5</v>
      </c>
      <c r="E57" s="61" t="s">
        <v>76</v>
      </c>
      <c r="F57" s="148">
        <v>13200</v>
      </c>
      <c r="G57" s="59">
        <f t="shared" si="2"/>
        <v>66000</v>
      </c>
    </row>
    <row r="58" spans="1:7" ht="12.75" customHeight="1" x14ac:dyDescent="0.25">
      <c r="A58" s="23"/>
      <c r="B58" s="156" t="s">
        <v>84</v>
      </c>
      <c r="C58" s="61" t="s">
        <v>75</v>
      </c>
      <c r="D58" s="125">
        <v>4</v>
      </c>
      <c r="E58" s="61" t="s">
        <v>76</v>
      </c>
      <c r="F58" s="148">
        <v>20500</v>
      </c>
      <c r="G58" s="59">
        <f t="shared" si="2"/>
        <v>82000</v>
      </c>
    </row>
    <row r="59" spans="1:7" ht="12.75" customHeight="1" x14ac:dyDescent="0.25">
      <c r="A59" s="23"/>
      <c r="B59" s="156" t="s">
        <v>85</v>
      </c>
      <c r="C59" s="61" t="s">
        <v>75</v>
      </c>
      <c r="D59" s="125">
        <v>50</v>
      </c>
      <c r="E59" s="61" t="s">
        <v>76</v>
      </c>
      <c r="F59" s="148">
        <v>28500</v>
      </c>
      <c r="G59" s="59">
        <f t="shared" si="2"/>
        <v>1425000</v>
      </c>
    </row>
    <row r="60" spans="1:7" ht="12.75" customHeight="1" x14ac:dyDescent="0.25">
      <c r="A60" s="23"/>
      <c r="B60" s="156" t="s">
        <v>86</v>
      </c>
      <c r="C60" s="61" t="s">
        <v>87</v>
      </c>
      <c r="D60" s="125">
        <v>10</v>
      </c>
      <c r="E60" s="61" t="s">
        <v>76</v>
      </c>
      <c r="F60" s="148">
        <v>106000</v>
      </c>
      <c r="G60" s="59">
        <f t="shared" si="2"/>
        <v>1060000</v>
      </c>
    </row>
    <row r="61" spans="1:7" ht="12.75" customHeight="1" x14ac:dyDescent="0.25">
      <c r="A61" s="23"/>
      <c r="B61" s="156" t="s">
        <v>88</v>
      </c>
      <c r="C61" s="61" t="s">
        <v>87</v>
      </c>
      <c r="D61" s="125">
        <v>16</v>
      </c>
      <c r="E61" s="61" t="s">
        <v>76</v>
      </c>
      <c r="F61" s="148">
        <v>20000</v>
      </c>
      <c r="G61" s="59">
        <f t="shared" si="2"/>
        <v>320000</v>
      </c>
    </row>
    <row r="62" spans="1:7" ht="12.75" customHeight="1" x14ac:dyDescent="0.25">
      <c r="A62" s="23"/>
      <c r="B62" s="156" t="s">
        <v>89</v>
      </c>
      <c r="C62" s="61" t="s">
        <v>75</v>
      </c>
      <c r="D62" s="125">
        <v>10</v>
      </c>
      <c r="E62" s="61" t="s">
        <v>76</v>
      </c>
      <c r="F62" s="148">
        <v>12000</v>
      </c>
      <c r="G62" s="59">
        <f t="shared" si="2"/>
        <v>120000</v>
      </c>
    </row>
    <row r="63" spans="1:7" ht="12.75" customHeight="1" x14ac:dyDescent="0.25">
      <c r="A63" s="23"/>
      <c r="B63" s="159" t="s">
        <v>90</v>
      </c>
      <c r="C63" s="160"/>
      <c r="D63" s="161"/>
      <c r="E63" s="160"/>
      <c r="F63" s="162"/>
      <c r="G63" s="163"/>
    </row>
    <row r="64" spans="1:7" ht="12.75" customHeight="1" x14ac:dyDescent="0.25">
      <c r="A64" s="23"/>
      <c r="B64" s="156" t="s">
        <v>91</v>
      </c>
      <c r="C64" s="58" t="s">
        <v>92</v>
      </c>
      <c r="D64" s="131">
        <v>0.06</v>
      </c>
      <c r="E64" s="58" t="s">
        <v>76</v>
      </c>
      <c r="F64" s="148">
        <v>6516</v>
      </c>
      <c r="G64" s="59">
        <f t="shared" si="2"/>
        <v>390.96</v>
      </c>
    </row>
    <row r="65" spans="1:7" ht="12.75" customHeight="1" x14ac:dyDescent="0.25">
      <c r="A65" s="23"/>
      <c r="B65" s="156" t="s">
        <v>93</v>
      </c>
      <c r="C65" s="58" t="s">
        <v>75</v>
      </c>
      <c r="D65" s="131">
        <v>0.3</v>
      </c>
      <c r="E65" s="58" t="s">
        <v>76</v>
      </c>
      <c r="F65" s="148">
        <v>21000</v>
      </c>
      <c r="G65" s="59">
        <f t="shared" si="2"/>
        <v>6300</v>
      </c>
    </row>
    <row r="66" spans="1:7" ht="12.75" customHeight="1" x14ac:dyDescent="0.25">
      <c r="A66" s="23"/>
      <c r="B66" s="156" t="s">
        <v>94</v>
      </c>
      <c r="C66" s="58" t="s">
        <v>95</v>
      </c>
      <c r="D66" s="131">
        <v>6</v>
      </c>
      <c r="E66" s="58" t="s">
        <v>76</v>
      </c>
      <c r="F66" s="148">
        <v>14900</v>
      </c>
      <c r="G66" s="59">
        <f t="shared" si="2"/>
        <v>89400</v>
      </c>
    </row>
    <row r="67" spans="1:7" ht="12.75" customHeight="1" x14ac:dyDescent="0.25">
      <c r="A67" s="23"/>
      <c r="B67" s="156" t="s">
        <v>96</v>
      </c>
      <c r="C67" s="58" t="s">
        <v>97</v>
      </c>
      <c r="D67" s="125">
        <v>6</v>
      </c>
      <c r="E67" s="58" t="s">
        <v>98</v>
      </c>
      <c r="F67" s="148">
        <v>145683</v>
      </c>
      <c r="G67" s="59">
        <f t="shared" si="2"/>
        <v>874098</v>
      </c>
    </row>
    <row r="68" spans="1:7" ht="12.75" customHeight="1" x14ac:dyDescent="0.25">
      <c r="A68" s="23"/>
      <c r="B68" s="159" t="s">
        <v>99</v>
      </c>
      <c r="C68" s="160"/>
      <c r="D68" s="161"/>
      <c r="E68" s="160"/>
      <c r="F68" s="162"/>
      <c r="G68" s="163"/>
    </row>
    <row r="69" spans="1:7" ht="12.75" customHeight="1" x14ac:dyDescent="0.25">
      <c r="A69" s="23"/>
      <c r="B69" s="158" t="s">
        <v>100</v>
      </c>
      <c r="C69" s="128" t="s">
        <v>97</v>
      </c>
      <c r="D69" s="149">
        <v>0.3</v>
      </c>
      <c r="E69" s="128" t="s">
        <v>76</v>
      </c>
      <c r="F69" s="146">
        <v>108000</v>
      </c>
      <c r="G69" s="59">
        <f t="shared" si="2"/>
        <v>32400</v>
      </c>
    </row>
    <row r="70" spans="1:7" ht="12.75" customHeight="1" x14ac:dyDescent="0.25">
      <c r="A70" s="23"/>
      <c r="B70" s="158" t="s">
        <v>101</v>
      </c>
      <c r="C70" s="128" t="s">
        <v>97</v>
      </c>
      <c r="D70" s="129">
        <v>1</v>
      </c>
      <c r="E70" s="128" t="s">
        <v>76</v>
      </c>
      <c r="F70" s="146">
        <v>80000</v>
      </c>
      <c r="G70" s="59">
        <f t="shared" si="2"/>
        <v>80000</v>
      </c>
    </row>
    <row r="71" spans="1:7" ht="12.75" customHeight="1" x14ac:dyDescent="0.25">
      <c r="A71" s="23"/>
      <c r="B71" s="158" t="s">
        <v>102</v>
      </c>
      <c r="C71" s="128" t="s">
        <v>75</v>
      </c>
      <c r="D71" s="129">
        <v>3.6</v>
      </c>
      <c r="E71" s="128" t="s">
        <v>76</v>
      </c>
      <c r="F71" s="146">
        <v>2200</v>
      </c>
      <c r="G71" s="59">
        <f t="shared" si="2"/>
        <v>7920</v>
      </c>
    </row>
    <row r="72" spans="1:7" ht="12.75" customHeight="1" x14ac:dyDescent="0.25">
      <c r="A72" s="23"/>
      <c r="B72" s="158" t="s">
        <v>103</v>
      </c>
      <c r="C72" s="128" t="s">
        <v>97</v>
      </c>
      <c r="D72" s="149">
        <v>0.2</v>
      </c>
      <c r="E72" s="128" t="s">
        <v>76</v>
      </c>
      <c r="F72" s="146">
        <v>29500</v>
      </c>
      <c r="G72" s="59">
        <f t="shared" si="2"/>
        <v>5900</v>
      </c>
    </row>
    <row r="73" spans="1:7" ht="12.75" customHeight="1" x14ac:dyDescent="0.25">
      <c r="A73" s="23"/>
      <c r="B73" s="158" t="s">
        <v>104</v>
      </c>
      <c r="C73" s="128" t="s">
        <v>97</v>
      </c>
      <c r="D73" s="129">
        <v>0.5</v>
      </c>
      <c r="E73" s="128" t="s">
        <v>76</v>
      </c>
      <c r="F73" s="146">
        <v>74500</v>
      </c>
      <c r="G73" s="59">
        <f t="shared" si="2"/>
        <v>37250</v>
      </c>
    </row>
    <row r="74" spans="1:7" ht="12.75" customHeight="1" x14ac:dyDescent="0.25">
      <c r="A74" s="23"/>
      <c r="B74" s="158" t="s">
        <v>105</v>
      </c>
      <c r="C74" s="128" t="s">
        <v>97</v>
      </c>
      <c r="D74" s="149">
        <v>0.3</v>
      </c>
      <c r="E74" s="128" t="s">
        <v>76</v>
      </c>
      <c r="F74" s="146">
        <v>4250</v>
      </c>
      <c r="G74" s="59">
        <f t="shared" si="2"/>
        <v>1275</v>
      </c>
    </row>
    <row r="75" spans="1:7" ht="12.75" customHeight="1" x14ac:dyDescent="0.25">
      <c r="A75" s="23"/>
      <c r="B75" s="158" t="s">
        <v>106</v>
      </c>
      <c r="C75" s="128" t="s">
        <v>75</v>
      </c>
      <c r="D75" s="129">
        <v>0.75</v>
      </c>
      <c r="E75" s="128" t="s">
        <v>76</v>
      </c>
      <c r="F75" s="146">
        <v>58000</v>
      </c>
      <c r="G75" s="59">
        <f t="shared" si="2"/>
        <v>43500</v>
      </c>
    </row>
    <row r="76" spans="1:7" ht="12.75" customHeight="1" x14ac:dyDescent="0.25">
      <c r="A76" s="23"/>
      <c r="B76" s="158" t="s">
        <v>107</v>
      </c>
      <c r="C76" s="128" t="s">
        <v>97</v>
      </c>
      <c r="D76" s="129">
        <v>3</v>
      </c>
      <c r="E76" s="128" t="s">
        <v>76</v>
      </c>
      <c r="F76" s="146">
        <v>152000</v>
      </c>
      <c r="G76" s="59">
        <f t="shared" si="2"/>
        <v>456000</v>
      </c>
    </row>
    <row r="77" spans="1:7" ht="13.5" customHeight="1" x14ac:dyDescent="0.25">
      <c r="A77" s="5"/>
      <c r="B77" s="64" t="s">
        <v>108</v>
      </c>
      <c r="C77" s="65"/>
      <c r="D77" s="65"/>
      <c r="E77" s="65"/>
      <c r="F77" s="65"/>
      <c r="G77" s="66">
        <f>SUM(G48:G76)</f>
        <v>14463433.960000001</v>
      </c>
    </row>
    <row r="78" spans="1:7" ht="12" customHeight="1" x14ac:dyDescent="0.25">
      <c r="A78" s="2"/>
      <c r="B78" s="49"/>
      <c r="C78" s="50"/>
      <c r="D78" s="50"/>
      <c r="E78" s="67"/>
      <c r="F78" s="51"/>
      <c r="G78" s="51"/>
    </row>
    <row r="79" spans="1:7" ht="12" customHeight="1" x14ac:dyDescent="0.25">
      <c r="A79" s="5"/>
      <c r="B79" s="38" t="s">
        <v>109</v>
      </c>
      <c r="C79" s="39"/>
      <c r="D79" s="40"/>
      <c r="E79" s="40"/>
      <c r="F79" s="41"/>
      <c r="G79" s="41"/>
    </row>
    <row r="80" spans="1:7" ht="24" customHeight="1" x14ac:dyDescent="0.25">
      <c r="A80" s="5"/>
      <c r="B80" s="52" t="s">
        <v>110</v>
      </c>
      <c r="C80" s="53" t="s">
        <v>68</v>
      </c>
      <c r="D80" s="53" t="s">
        <v>69</v>
      </c>
      <c r="E80" s="52" t="s">
        <v>29</v>
      </c>
      <c r="F80" s="53" t="s">
        <v>30</v>
      </c>
      <c r="G80" s="52" t="s">
        <v>31</v>
      </c>
    </row>
    <row r="81" spans="1:7" ht="12.75" customHeight="1" x14ac:dyDescent="0.25">
      <c r="A81" s="23"/>
      <c r="B81" s="134" t="s">
        <v>111</v>
      </c>
      <c r="C81" s="137" t="s">
        <v>112</v>
      </c>
      <c r="D81" s="146">
        <v>1</v>
      </c>
      <c r="E81" s="140" t="s">
        <v>76</v>
      </c>
      <c r="F81" s="142">
        <v>500000</v>
      </c>
      <c r="G81" s="132">
        <f>(D81*F81)</f>
        <v>500000</v>
      </c>
    </row>
    <row r="82" spans="1:7" ht="12.75" customHeight="1" x14ac:dyDescent="0.25">
      <c r="A82" s="81"/>
      <c r="B82" s="136" t="s">
        <v>113</v>
      </c>
      <c r="C82" s="139" t="s">
        <v>47</v>
      </c>
      <c r="D82" s="147">
        <v>8</v>
      </c>
      <c r="E82" s="141" t="s">
        <v>114</v>
      </c>
      <c r="F82" s="144">
        <v>88000</v>
      </c>
      <c r="G82" s="132">
        <f t="shared" ref="G82:G86" si="3">(D82*F82)</f>
        <v>704000</v>
      </c>
    </row>
    <row r="83" spans="1:7" ht="12.75" customHeight="1" x14ac:dyDescent="0.25">
      <c r="A83" s="81"/>
      <c r="B83" s="136" t="s">
        <v>115</v>
      </c>
      <c r="C83" s="139" t="s">
        <v>116</v>
      </c>
      <c r="D83" s="147">
        <v>4</v>
      </c>
      <c r="E83" s="141" t="s">
        <v>114</v>
      </c>
      <c r="F83" s="144">
        <v>132500</v>
      </c>
      <c r="G83" s="132">
        <f t="shared" si="3"/>
        <v>530000</v>
      </c>
    </row>
    <row r="84" spans="1:7" ht="12.75" customHeight="1" x14ac:dyDescent="0.25">
      <c r="A84" s="81"/>
      <c r="B84" s="136" t="s">
        <v>117</v>
      </c>
      <c r="C84" s="139" t="s">
        <v>118</v>
      </c>
      <c r="D84" s="147">
        <v>160</v>
      </c>
      <c r="E84" s="141" t="s">
        <v>114</v>
      </c>
      <c r="F84" s="144">
        <v>588</v>
      </c>
      <c r="G84" s="132">
        <f t="shared" si="3"/>
        <v>94080</v>
      </c>
    </row>
    <row r="85" spans="1:7" ht="12.75" customHeight="1" x14ac:dyDescent="0.25">
      <c r="A85" s="81"/>
      <c r="B85" s="136" t="s">
        <v>119</v>
      </c>
      <c r="C85" s="139" t="s">
        <v>118</v>
      </c>
      <c r="D85" s="147">
        <v>8000</v>
      </c>
      <c r="E85" s="141" t="s">
        <v>114</v>
      </c>
      <c r="F85" s="144">
        <v>525</v>
      </c>
      <c r="G85" s="132">
        <f t="shared" si="3"/>
        <v>4200000</v>
      </c>
    </row>
    <row r="86" spans="1:7" ht="12.75" customHeight="1" x14ac:dyDescent="0.25">
      <c r="A86" s="81"/>
      <c r="B86" s="136" t="s">
        <v>120</v>
      </c>
      <c r="C86" s="139" t="s">
        <v>118</v>
      </c>
      <c r="D86" s="147">
        <v>120</v>
      </c>
      <c r="E86" s="141" t="s">
        <v>114</v>
      </c>
      <c r="F86" s="144">
        <v>1000</v>
      </c>
      <c r="G86" s="132">
        <f t="shared" si="3"/>
        <v>120000</v>
      </c>
    </row>
    <row r="87" spans="1:7" ht="13.5" customHeight="1" x14ac:dyDescent="0.25">
      <c r="A87" s="5"/>
      <c r="B87" s="135" t="s">
        <v>121</v>
      </c>
      <c r="C87" s="138"/>
      <c r="D87" s="138"/>
      <c r="E87" s="138"/>
      <c r="F87" s="143"/>
      <c r="G87" s="145">
        <f>SUM(G81:G86)</f>
        <v>6148080</v>
      </c>
    </row>
    <row r="88" spans="1:7" ht="12" customHeight="1" x14ac:dyDescent="0.25">
      <c r="A88" s="2"/>
      <c r="B88" s="84"/>
      <c r="C88" s="84"/>
      <c r="D88" s="84"/>
      <c r="E88" s="84"/>
      <c r="F88" s="85"/>
      <c r="G88" s="85"/>
    </row>
    <row r="89" spans="1:7" ht="12" customHeight="1" x14ac:dyDescent="0.25">
      <c r="A89" s="81"/>
      <c r="B89" s="86" t="s">
        <v>122</v>
      </c>
      <c r="C89" s="87"/>
      <c r="D89" s="87"/>
      <c r="E89" s="87"/>
      <c r="F89" s="87"/>
      <c r="G89" s="88">
        <f>G30+G45+G77+G87</f>
        <v>30556513.960000001</v>
      </c>
    </row>
    <row r="90" spans="1:7" ht="12" customHeight="1" x14ac:dyDescent="0.25">
      <c r="A90" s="81"/>
      <c r="B90" s="89" t="s">
        <v>123</v>
      </c>
      <c r="C90" s="69"/>
      <c r="D90" s="69"/>
      <c r="E90" s="69"/>
      <c r="F90" s="69"/>
      <c r="G90" s="90">
        <f>G89*0.05</f>
        <v>1527825.6980000001</v>
      </c>
    </row>
    <row r="91" spans="1:7" ht="12" customHeight="1" x14ac:dyDescent="0.25">
      <c r="A91" s="81"/>
      <c r="B91" s="91" t="s">
        <v>124</v>
      </c>
      <c r="C91" s="68"/>
      <c r="D91" s="68"/>
      <c r="E91" s="68"/>
      <c r="F91" s="68"/>
      <c r="G91" s="92">
        <f>G90+G89</f>
        <v>32084339.658</v>
      </c>
    </row>
    <row r="92" spans="1:7" ht="12" customHeight="1" x14ac:dyDescent="0.25">
      <c r="A92" s="81"/>
      <c r="B92" s="89" t="s">
        <v>125</v>
      </c>
      <c r="C92" s="69"/>
      <c r="D92" s="69"/>
      <c r="E92" s="69"/>
      <c r="F92" s="69"/>
      <c r="G92" s="90">
        <f>G12</f>
        <v>40000000</v>
      </c>
    </row>
    <row r="93" spans="1:7" ht="12" customHeight="1" x14ac:dyDescent="0.25">
      <c r="A93" s="81"/>
      <c r="B93" s="93" t="s">
        <v>126</v>
      </c>
      <c r="C93" s="94"/>
      <c r="D93" s="94"/>
      <c r="E93" s="94"/>
      <c r="F93" s="94"/>
      <c r="G93" s="95">
        <f>G92-G91</f>
        <v>7915660.3420000002</v>
      </c>
    </row>
    <row r="94" spans="1:7" ht="12" customHeight="1" x14ac:dyDescent="0.25">
      <c r="A94" s="81"/>
      <c r="B94" s="82" t="s">
        <v>127</v>
      </c>
      <c r="C94" s="83"/>
      <c r="D94" s="83"/>
      <c r="E94" s="83"/>
      <c r="F94" s="83"/>
      <c r="G94" s="78"/>
    </row>
    <row r="95" spans="1:7" ht="12.75" customHeight="1" thickBot="1" x14ac:dyDescent="0.3">
      <c r="A95" s="81"/>
      <c r="B95" s="96"/>
      <c r="C95" s="83"/>
      <c r="D95" s="83"/>
      <c r="E95" s="83"/>
      <c r="F95" s="83"/>
      <c r="G95" s="78"/>
    </row>
    <row r="96" spans="1:7" ht="12" customHeight="1" x14ac:dyDescent="0.25">
      <c r="A96" s="81"/>
      <c r="B96" s="108" t="s">
        <v>128</v>
      </c>
      <c r="C96" s="109"/>
      <c r="D96" s="109"/>
      <c r="E96" s="109"/>
      <c r="F96" s="110"/>
      <c r="G96" s="78"/>
    </row>
    <row r="97" spans="1:7" ht="12" customHeight="1" x14ac:dyDescent="0.25">
      <c r="A97" s="81"/>
      <c r="B97" s="111" t="s">
        <v>129</v>
      </c>
      <c r="C97" s="80"/>
      <c r="D97" s="80"/>
      <c r="E97" s="80"/>
      <c r="F97" s="112"/>
      <c r="G97" s="78"/>
    </row>
    <row r="98" spans="1:7" ht="12" customHeight="1" x14ac:dyDescent="0.25">
      <c r="A98" s="81"/>
      <c r="B98" s="111" t="s">
        <v>130</v>
      </c>
      <c r="C98" s="80" t="s">
        <v>131</v>
      </c>
      <c r="D98" s="80"/>
      <c r="E98" s="80"/>
      <c r="F98" s="112"/>
      <c r="G98" s="78"/>
    </row>
    <row r="99" spans="1:7" ht="12" customHeight="1" x14ac:dyDescent="0.25">
      <c r="A99" s="81"/>
      <c r="B99" s="111" t="s">
        <v>132</v>
      </c>
      <c r="C99" s="80" t="s">
        <v>133</v>
      </c>
      <c r="D99" s="80"/>
      <c r="E99" s="80"/>
      <c r="F99" s="112"/>
      <c r="G99" s="78"/>
    </row>
    <row r="100" spans="1:7" ht="12" customHeight="1" x14ac:dyDescent="0.25">
      <c r="A100" s="81"/>
      <c r="B100" s="111" t="s">
        <v>134</v>
      </c>
      <c r="C100" s="80"/>
      <c r="D100" s="80"/>
      <c r="E100" s="80"/>
      <c r="F100" s="112"/>
      <c r="G100" s="78"/>
    </row>
    <row r="101" spans="1:7" ht="12" customHeight="1" x14ac:dyDescent="0.25">
      <c r="A101" s="81"/>
      <c r="B101" s="111" t="s">
        <v>135</v>
      </c>
      <c r="C101" s="80"/>
      <c r="D101" s="80"/>
      <c r="E101" s="80"/>
      <c r="F101" s="112"/>
      <c r="G101" s="78"/>
    </row>
    <row r="102" spans="1:7" ht="12.75" customHeight="1" thickBot="1" x14ac:dyDescent="0.3">
      <c r="A102" s="81"/>
      <c r="B102" s="113" t="s">
        <v>136</v>
      </c>
      <c r="C102" s="114"/>
      <c r="D102" s="114"/>
      <c r="E102" s="114"/>
      <c r="F102" s="115"/>
      <c r="G102" s="78"/>
    </row>
    <row r="103" spans="1:7" ht="12.75" customHeight="1" x14ac:dyDescent="0.25">
      <c r="A103" s="81"/>
      <c r="B103" s="106"/>
      <c r="C103" s="80"/>
      <c r="D103" s="80"/>
      <c r="E103" s="80"/>
      <c r="F103" s="80"/>
      <c r="G103" s="78"/>
    </row>
    <row r="104" spans="1:7" ht="15" customHeight="1" thickBot="1" x14ac:dyDescent="0.3">
      <c r="A104" s="81"/>
      <c r="B104" s="166" t="s">
        <v>137</v>
      </c>
      <c r="C104" s="167"/>
      <c r="D104" s="105"/>
      <c r="E104" s="71"/>
      <c r="F104" s="71"/>
      <c r="G104" s="78"/>
    </row>
    <row r="105" spans="1:7" ht="12" customHeight="1" x14ac:dyDescent="0.25">
      <c r="A105" s="81"/>
      <c r="B105" s="98" t="s">
        <v>110</v>
      </c>
      <c r="C105" s="72" t="s">
        <v>138</v>
      </c>
      <c r="D105" s="99" t="s">
        <v>139</v>
      </c>
      <c r="E105" s="71"/>
      <c r="F105" s="71"/>
      <c r="G105" s="78"/>
    </row>
    <row r="106" spans="1:7" ht="12" customHeight="1" x14ac:dyDescent="0.25">
      <c r="A106" s="81"/>
      <c r="B106" s="100" t="s">
        <v>140</v>
      </c>
      <c r="C106" s="73">
        <f>G30</f>
        <v>8955000</v>
      </c>
      <c r="D106" s="101">
        <f>(C106/C112)</f>
        <v>0.27910812862147016</v>
      </c>
      <c r="E106" s="71"/>
      <c r="F106" s="71"/>
      <c r="G106" s="78"/>
    </row>
    <row r="107" spans="1:7" ht="12" customHeight="1" x14ac:dyDescent="0.25">
      <c r="A107" s="81"/>
      <c r="B107" s="100" t="s">
        <v>141</v>
      </c>
      <c r="C107" s="74">
        <f>G34</f>
        <v>0</v>
      </c>
      <c r="D107" s="101">
        <v>0</v>
      </c>
      <c r="E107" s="71"/>
      <c r="F107" s="71"/>
      <c r="G107" s="78"/>
    </row>
    <row r="108" spans="1:7" ht="12" customHeight="1" x14ac:dyDescent="0.25">
      <c r="A108" s="81"/>
      <c r="B108" s="100" t="s">
        <v>142</v>
      </c>
      <c r="C108" s="73">
        <f>G45</f>
        <v>990000</v>
      </c>
      <c r="D108" s="101">
        <f>(C108/C112)</f>
        <v>3.0856175023479114E-2</v>
      </c>
      <c r="E108" s="71"/>
      <c r="F108" s="71"/>
      <c r="G108" s="78"/>
    </row>
    <row r="109" spans="1:7" ht="12" customHeight="1" x14ac:dyDescent="0.25">
      <c r="A109" s="81"/>
      <c r="B109" s="100" t="s">
        <v>67</v>
      </c>
      <c r="C109" s="73">
        <f>G77</f>
        <v>14463433.960000001</v>
      </c>
      <c r="D109" s="101">
        <f>(C109/C112)</f>
        <v>0.45079419162655721</v>
      </c>
      <c r="E109" s="71"/>
      <c r="F109" s="71"/>
      <c r="G109" s="78"/>
    </row>
    <row r="110" spans="1:7" ht="12" customHeight="1" x14ac:dyDescent="0.25">
      <c r="A110" s="81"/>
      <c r="B110" s="100" t="s">
        <v>143</v>
      </c>
      <c r="C110" s="75">
        <f>G87</f>
        <v>6148080</v>
      </c>
      <c r="D110" s="101">
        <f>(C110/C112)</f>
        <v>0.19162245710944592</v>
      </c>
      <c r="E110" s="77"/>
      <c r="F110" s="77"/>
      <c r="G110" s="78"/>
    </row>
    <row r="111" spans="1:7" ht="12" customHeight="1" x14ac:dyDescent="0.25">
      <c r="A111" s="81"/>
      <c r="B111" s="100" t="s">
        <v>144</v>
      </c>
      <c r="C111" s="75">
        <f>G90</f>
        <v>1527825.6980000001</v>
      </c>
      <c r="D111" s="101">
        <f>(C111/C112)</f>
        <v>4.7619047619047623E-2</v>
      </c>
      <c r="E111" s="77"/>
      <c r="F111" s="77"/>
      <c r="G111" s="78"/>
    </row>
    <row r="112" spans="1:7" ht="12.75" customHeight="1" thickBot="1" x14ac:dyDescent="0.3">
      <c r="A112" s="81"/>
      <c r="B112" s="102" t="s">
        <v>145</v>
      </c>
      <c r="C112" s="103">
        <f>SUM(C106:C111)</f>
        <v>32084339.658</v>
      </c>
      <c r="D112" s="104">
        <f>SUM(D106:D111)</f>
        <v>1</v>
      </c>
      <c r="E112" s="77"/>
      <c r="F112" s="77"/>
      <c r="G112" s="78"/>
    </row>
    <row r="113" spans="1:7" ht="12" customHeight="1" x14ac:dyDescent="0.25">
      <c r="A113" s="81"/>
      <c r="B113" s="96"/>
      <c r="C113" s="83"/>
      <c r="D113" s="83"/>
      <c r="E113" s="83"/>
      <c r="F113" s="83"/>
      <c r="G113" s="78"/>
    </row>
    <row r="114" spans="1:7" ht="12.75" customHeight="1" x14ac:dyDescent="0.25">
      <c r="A114" s="81"/>
      <c r="B114" s="97"/>
      <c r="C114" s="83"/>
      <c r="D114" s="83"/>
      <c r="E114" s="83"/>
      <c r="F114" s="83"/>
      <c r="G114" s="78"/>
    </row>
    <row r="115" spans="1:7" ht="12" customHeight="1" thickBot="1" x14ac:dyDescent="0.3">
      <c r="A115" s="70"/>
      <c r="B115" s="117"/>
      <c r="C115" s="118" t="s">
        <v>146</v>
      </c>
      <c r="D115" s="119" t="s">
        <v>147</v>
      </c>
      <c r="E115" s="120" t="s">
        <v>148</v>
      </c>
      <c r="F115" s="76"/>
      <c r="G115" s="78"/>
    </row>
    <row r="116" spans="1:7" ht="12" customHeight="1" x14ac:dyDescent="0.25">
      <c r="A116" s="81"/>
      <c r="B116" s="121" t="s">
        <v>149</v>
      </c>
      <c r="C116" s="153">
        <v>7000</v>
      </c>
      <c r="D116" s="153">
        <v>8000</v>
      </c>
      <c r="E116" s="154">
        <v>9000</v>
      </c>
      <c r="F116" s="116"/>
      <c r="G116" s="79"/>
    </row>
    <row r="117" spans="1:7" ht="12.75" customHeight="1" thickBot="1" x14ac:dyDescent="0.3">
      <c r="A117" s="81"/>
      <c r="B117" s="102" t="s">
        <v>150</v>
      </c>
      <c r="C117" s="103">
        <f>C112/C116</f>
        <v>4583.4770939999999</v>
      </c>
      <c r="D117" s="103">
        <f>C112/D116</f>
        <v>4010.5424572500001</v>
      </c>
      <c r="E117" s="122">
        <f>C112/E116</f>
        <v>3564.9266286666666</v>
      </c>
      <c r="F117" s="116"/>
      <c r="G117" s="79"/>
    </row>
    <row r="118" spans="1:7" ht="15.6" customHeight="1" x14ac:dyDescent="0.25">
      <c r="A118" s="81"/>
      <c r="B118" s="107" t="s">
        <v>151</v>
      </c>
      <c r="C118" s="80"/>
      <c r="D118" s="80"/>
      <c r="E118" s="80"/>
      <c r="F118" s="80"/>
      <c r="G118" s="80"/>
    </row>
  </sheetData>
  <mergeCells count="8">
    <mergeCell ref="B104:C10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42"/>
  <sheetViews>
    <sheetView topLeftCell="A16" workbookViewId="0">
      <selection activeCell="H39" sqref="H39"/>
    </sheetView>
  </sheetViews>
  <sheetFormatPr baseColWidth="10" defaultColWidth="11.42578125" defaultRowHeight="15" x14ac:dyDescent="0.25"/>
  <cols>
    <col min="2" max="2" width="23.7109375" bestFit="1" customWidth="1"/>
  </cols>
  <sheetData>
    <row r="3" spans="2:4" x14ac:dyDescent="0.25">
      <c r="B3" s="60" t="s">
        <v>73</v>
      </c>
      <c r="C3" s="61"/>
      <c r="D3" s="125"/>
    </row>
    <row r="4" spans="2:4" x14ac:dyDescent="0.25">
      <c r="B4" s="60" t="s">
        <v>74</v>
      </c>
      <c r="C4" s="61" t="s">
        <v>75</v>
      </c>
      <c r="D4" s="125">
        <v>700</v>
      </c>
    </row>
    <row r="5" spans="2:4" x14ac:dyDescent="0.25">
      <c r="B5" s="60" t="s">
        <v>77</v>
      </c>
      <c r="C5" s="61" t="s">
        <v>152</v>
      </c>
      <c r="D5" s="125"/>
    </row>
    <row r="6" spans="2:4" x14ac:dyDescent="0.25">
      <c r="B6" s="60" t="s">
        <v>79</v>
      </c>
      <c r="C6" s="61" t="s">
        <v>152</v>
      </c>
      <c r="D6" s="125"/>
    </row>
    <row r="7" spans="2:4" x14ac:dyDescent="0.25">
      <c r="B7" s="60" t="s">
        <v>80</v>
      </c>
      <c r="C7" s="61" t="s">
        <v>152</v>
      </c>
      <c r="D7" s="125"/>
    </row>
    <row r="8" spans="2:4" x14ac:dyDescent="0.25">
      <c r="B8" s="60" t="s">
        <v>81</v>
      </c>
      <c r="C8" s="61" t="s">
        <v>75</v>
      </c>
      <c r="D8" s="125"/>
    </row>
    <row r="9" spans="2:4" x14ac:dyDescent="0.25">
      <c r="B9" s="60" t="s">
        <v>82</v>
      </c>
      <c r="C9" s="61" t="s">
        <v>75</v>
      </c>
      <c r="D9" s="125"/>
    </row>
    <row r="10" spans="2:4" x14ac:dyDescent="0.25">
      <c r="B10" s="60" t="s">
        <v>83</v>
      </c>
      <c r="C10" s="61" t="s">
        <v>75</v>
      </c>
      <c r="D10" s="125"/>
    </row>
    <row r="11" spans="2:4" x14ac:dyDescent="0.25">
      <c r="B11" s="60" t="s">
        <v>84</v>
      </c>
      <c r="C11" s="61" t="s">
        <v>75</v>
      </c>
      <c r="D11" s="125"/>
    </row>
    <row r="12" spans="2:4" x14ac:dyDescent="0.25">
      <c r="B12" s="60" t="s">
        <v>85</v>
      </c>
      <c r="C12" s="61" t="s">
        <v>75</v>
      </c>
      <c r="D12" s="125"/>
    </row>
    <row r="13" spans="2:4" x14ac:dyDescent="0.25">
      <c r="B13" s="60" t="s">
        <v>86</v>
      </c>
      <c r="C13" s="61" t="s">
        <v>87</v>
      </c>
      <c r="D13" s="125"/>
    </row>
    <row r="14" spans="2:4" x14ac:dyDescent="0.25">
      <c r="B14" s="60" t="s">
        <v>88</v>
      </c>
      <c r="C14" s="61" t="s">
        <v>87</v>
      </c>
      <c r="D14" s="125"/>
    </row>
    <row r="15" spans="2:4" x14ac:dyDescent="0.25">
      <c r="B15" s="60" t="s">
        <v>153</v>
      </c>
      <c r="C15" s="61" t="s">
        <v>75</v>
      </c>
      <c r="D15" s="125"/>
    </row>
    <row r="16" spans="2:4" x14ac:dyDescent="0.25">
      <c r="B16" s="60" t="s">
        <v>89</v>
      </c>
      <c r="C16" s="61" t="s">
        <v>75</v>
      </c>
      <c r="D16" s="125"/>
    </row>
    <row r="17" spans="2:4" x14ac:dyDescent="0.25">
      <c r="B17" s="156"/>
      <c r="C17" s="58"/>
      <c r="D17" s="125"/>
    </row>
    <row r="18" spans="2:4" x14ac:dyDescent="0.25">
      <c r="B18" s="130" t="s">
        <v>99</v>
      </c>
      <c r="C18" s="61"/>
      <c r="D18" s="125"/>
    </row>
    <row r="19" spans="2:4" x14ac:dyDescent="0.25">
      <c r="B19" s="133" t="s">
        <v>100</v>
      </c>
      <c r="C19" s="128" t="s">
        <v>97</v>
      </c>
      <c r="D19" s="129"/>
    </row>
    <row r="20" spans="2:4" x14ac:dyDescent="0.25">
      <c r="B20" s="133" t="s">
        <v>101</v>
      </c>
      <c r="C20" s="128" t="s">
        <v>97</v>
      </c>
      <c r="D20" s="129"/>
    </row>
    <row r="21" spans="2:4" x14ac:dyDescent="0.25">
      <c r="B21" s="133" t="s">
        <v>102</v>
      </c>
      <c r="C21" s="128" t="s">
        <v>97</v>
      </c>
      <c r="D21" s="129"/>
    </row>
    <row r="22" spans="2:4" x14ac:dyDescent="0.25">
      <c r="B22" s="133" t="s">
        <v>103</v>
      </c>
      <c r="C22" s="128" t="s">
        <v>97</v>
      </c>
      <c r="D22" s="129"/>
    </row>
    <row r="23" spans="2:4" x14ac:dyDescent="0.25">
      <c r="B23" s="133" t="s">
        <v>104</v>
      </c>
      <c r="C23" s="128" t="s">
        <v>97</v>
      </c>
      <c r="D23" s="129"/>
    </row>
    <row r="24" spans="2:4" x14ac:dyDescent="0.25">
      <c r="B24" s="133" t="s">
        <v>105</v>
      </c>
      <c r="C24" s="128" t="s">
        <v>97</v>
      </c>
      <c r="D24" s="129"/>
    </row>
    <row r="25" spans="2:4" x14ac:dyDescent="0.25">
      <c r="B25" s="133" t="s">
        <v>106</v>
      </c>
      <c r="C25" s="128" t="s">
        <v>97</v>
      </c>
      <c r="D25" s="129"/>
    </row>
    <row r="26" spans="2:4" x14ac:dyDescent="0.25">
      <c r="B26" s="133" t="s">
        <v>107</v>
      </c>
      <c r="C26" s="128" t="s">
        <v>97</v>
      </c>
      <c r="D26" s="129"/>
    </row>
    <row r="27" spans="2:4" x14ac:dyDescent="0.25">
      <c r="B27" s="60"/>
      <c r="C27" s="61"/>
      <c r="D27" s="125"/>
    </row>
    <row r="28" spans="2:4" x14ac:dyDescent="0.25">
      <c r="B28" s="60"/>
      <c r="C28" s="61"/>
      <c r="D28" s="125"/>
    </row>
    <row r="29" spans="2:4" x14ac:dyDescent="0.25">
      <c r="B29" s="60"/>
      <c r="C29" s="61"/>
      <c r="D29" s="125"/>
    </row>
    <row r="30" spans="2:4" x14ac:dyDescent="0.25">
      <c r="B30" s="60"/>
      <c r="C30" s="61"/>
      <c r="D30" s="125"/>
    </row>
    <row r="31" spans="2:4" x14ac:dyDescent="0.25">
      <c r="B31" s="156"/>
      <c r="C31" s="58"/>
      <c r="D31" s="125"/>
    </row>
    <row r="32" spans="2:4" x14ac:dyDescent="0.25">
      <c r="B32" s="156"/>
      <c r="C32" s="58"/>
      <c r="D32" s="125"/>
    </row>
    <row r="33" spans="2:4" x14ac:dyDescent="0.25">
      <c r="B33" s="60" t="s">
        <v>90</v>
      </c>
      <c r="C33" s="61"/>
      <c r="D33" s="125"/>
    </row>
    <row r="34" spans="2:4" x14ac:dyDescent="0.25">
      <c r="B34" s="156" t="s">
        <v>91</v>
      </c>
      <c r="C34" s="58" t="s">
        <v>92</v>
      </c>
      <c r="D34" s="131"/>
    </row>
    <row r="35" spans="2:4" x14ac:dyDescent="0.25">
      <c r="B35" s="156" t="s">
        <v>93</v>
      </c>
      <c r="C35" s="58" t="s">
        <v>75</v>
      </c>
      <c r="D35" s="131"/>
    </row>
    <row r="36" spans="2:4" x14ac:dyDescent="0.25">
      <c r="B36" s="156" t="s">
        <v>96</v>
      </c>
      <c r="C36" s="58" t="s">
        <v>97</v>
      </c>
      <c r="D36" s="125"/>
    </row>
    <row r="37" spans="2:4" x14ac:dyDescent="0.25">
      <c r="B37" s="127"/>
      <c r="C37" s="128"/>
      <c r="D37" s="129"/>
    </row>
    <row r="38" spans="2:4" x14ac:dyDescent="0.25">
      <c r="B38" s="127"/>
      <c r="C38" s="128"/>
      <c r="D38" s="129"/>
    </row>
    <row r="39" spans="2:4" x14ac:dyDescent="0.25">
      <c r="B39" s="127"/>
      <c r="C39" s="128"/>
      <c r="D39" s="129"/>
    </row>
    <row r="40" spans="2:4" x14ac:dyDescent="0.25">
      <c r="B40" s="127"/>
      <c r="C40" s="128"/>
      <c r="D40" s="129"/>
    </row>
    <row r="41" spans="2:4" x14ac:dyDescent="0.25">
      <c r="B41" s="127"/>
      <c r="C41" s="128"/>
      <c r="D41" s="129"/>
    </row>
    <row r="42" spans="2:4" x14ac:dyDescent="0.25">
      <c r="B42" s="62"/>
      <c r="C42" s="63"/>
      <c r="D42" s="12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0EDDCA-015E-4BB6-A560-AF5D4CDF054C}">
  <ds:schemaRefs>
    <ds:schemaRef ds:uri="http://purl.org/dc/elements/1.1/"/>
    <ds:schemaRef ds:uri="c5dbce2d-49dc-4afe-a5b0-d7fb7a901161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1030f0af-99cb-42f1-88fc-acec73331192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77C7E9E-5A21-4B1D-A8A9-E0CD342DA0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9BEEAD-7FB7-4EDC-A0B1-328D7A73DD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FRUTILLA</vt:lpstr>
      <vt:lpstr>Hoja1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2021-04-06T15:27:15Z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