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Quillota\"/>
    </mc:Choice>
  </mc:AlternateContent>
  <bookViews>
    <workbookView xWindow="0" yWindow="0" windowWidth="20490" windowHeight="7155"/>
  </bookViews>
  <sheets>
    <sheet name="LECHUGA TIPO ESCAROLA" sheetId="1" r:id="rId1"/>
  </sheets>
  <definedNames>
    <definedName name="_xlnm.Print_Area" localSheetId="0">'LECHUGA TIPO ESCAROLA'!$A$1:$G$102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4" i="1" l="1"/>
  <c r="C92" i="1"/>
  <c r="C91" i="1"/>
  <c r="C90" i="1"/>
  <c r="G65" i="1" l="1"/>
  <c r="G63" i="1"/>
  <c r="G62" i="1"/>
  <c r="G60" i="1"/>
  <c r="G59" i="1"/>
  <c r="G58" i="1"/>
  <c r="G56" i="1"/>
  <c r="G54" i="1"/>
  <c r="F53" i="1"/>
  <c r="G53" i="1" s="1"/>
  <c r="G52" i="1"/>
  <c r="F51" i="1"/>
  <c r="G51" i="1" s="1"/>
  <c r="G50" i="1"/>
  <c r="G48" i="1"/>
  <c r="G43" i="1"/>
  <c r="G42" i="1"/>
  <c r="G41" i="1"/>
  <c r="G40" i="1"/>
  <c r="G35" i="1"/>
  <c r="G36" i="1" s="1"/>
  <c r="G30" i="1"/>
  <c r="G29" i="1"/>
  <c r="G28" i="1"/>
  <c r="G27" i="1"/>
  <c r="G26" i="1"/>
  <c r="G25" i="1"/>
  <c r="G24" i="1"/>
  <c r="G23" i="1"/>
  <c r="G22" i="1"/>
  <c r="G21" i="1"/>
  <c r="G70" i="1" l="1"/>
  <c r="G71" i="1" s="1"/>
  <c r="G76" i="1"/>
  <c r="G31" i="1" l="1"/>
  <c r="G66" i="1"/>
  <c r="G44" i="1"/>
  <c r="G73" i="1" l="1"/>
  <c r="G74" i="1" s="1"/>
  <c r="C93" i="1"/>
  <c r="G75" i="1" l="1"/>
  <c r="C95" i="1"/>
  <c r="C101" i="1"/>
  <c r="E101" i="1"/>
  <c r="D101" i="1"/>
  <c r="G77" i="1"/>
  <c r="C96" i="1" l="1"/>
  <c r="D95" i="1" s="1"/>
  <c r="D90" i="1" l="1"/>
  <c r="D93" i="1"/>
  <c r="D94" i="1"/>
  <c r="D92" i="1"/>
  <c r="D91" i="1"/>
  <c r="D96" i="1" l="1"/>
</calcChain>
</file>

<file path=xl/sharedStrings.xml><?xml version="1.0" encoding="utf-8"?>
<sst xmlns="http://schemas.openxmlformats.org/spreadsheetml/2006/main" count="185" uniqueCount="117">
  <si>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</si>
  <si>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</si>
  <si>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</si>
  <si>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</si>
  <si>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</si>
  <si>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</si>
  <si>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</si>
  <si>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</si>
  <si>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</si>
  <si>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</si>
  <si>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</si>
  <si>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</si>
  <si>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</si>
  <si>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</si>
  <si>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</si>
  <si>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</si>
  <si>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</si>
  <si>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</si>
  <si>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</si>
  <si>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</si>
  <si>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</si>
  <si>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</si>
  <si>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</si>
  <si>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</si>
  <si>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</si>
  <si>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</si>
  <si>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</si>
  <si>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</si>
  <si>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</si>
  <si>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</si>
  <si>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</si>
  <si>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</si>
  <si>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</si>
  <si>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</si>
  <si>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</si>
  <si>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</si>
  <si>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</si>
  <si>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</si>
  <si>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</si>
  <si>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</si>
  <si>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</si>
  <si>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</si>
  <si>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</si>
  <si>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</si>
  <si>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</si>
  <si>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</si>
  <si>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</si>
  <si>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</si>
  <si>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</si>
  <si>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</si>
  <si>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</si>
  <si>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</si>
  <si>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</si>
  <si>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</si>
  <si>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</si>
  <si>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</si>
  <si>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</si>
  <si>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</si>
  <si>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</si>
  <si>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</si>
  <si>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 xml:space="preserve">Traslados </t>
  </si>
  <si>
    <t xml:space="preserve">LECHUGA TIPO ESCAROLA </t>
  </si>
  <si>
    <t>MOHAW, DESSERT STOMP</t>
  </si>
  <si>
    <t>Valparaiso</t>
  </si>
  <si>
    <t>Quillota</t>
  </si>
  <si>
    <t>TODO EL AÑO</t>
  </si>
  <si>
    <t>Mercado interno</t>
  </si>
  <si>
    <t>Heladas - virosis</t>
  </si>
  <si>
    <t>RENDIMIENTO (Un/Há.)</t>
  </si>
  <si>
    <t>Aplicación de guano</t>
  </si>
  <si>
    <t>Agosto</t>
  </si>
  <si>
    <t>Aplicación herbicidas</t>
  </si>
  <si>
    <t>Sept-octubre</t>
  </si>
  <si>
    <t>Riego pre transplante</t>
  </si>
  <si>
    <t>Septiembre</t>
  </si>
  <si>
    <t>Transplante</t>
  </si>
  <si>
    <t>Riego post transplante</t>
  </si>
  <si>
    <t>Aplicación fertilizantes</t>
  </si>
  <si>
    <t>Riegos</t>
  </si>
  <si>
    <t>Limpia manual</t>
  </si>
  <si>
    <t>Aplicación fitosanitaria</t>
  </si>
  <si>
    <t>Cosecha a trato</t>
  </si>
  <si>
    <t>Octubre</t>
  </si>
  <si>
    <t>Cultivadora</t>
  </si>
  <si>
    <t xml:space="preserve">Aradura </t>
  </si>
  <si>
    <t>Rastrajes</t>
  </si>
  <si>
    <t>Melgadura</t>
  </si>
  <si>
    <t>Acequiadura</t>
  </si>
  <si>
    <t>PLANTINES (Speedling)</t>
  </si>
  <si>
    <t>u</t>
  </si>
  <si>
    <t>Todo el año</t>
  </si>
  <si>
    <t>Guano</t>
  </si>
  <si>
    <t>m3</t>
  </si>
  <si>
    <t>Mezcla multipropósito 17-20-20</t>
  </si>
  <si>
    <t>Kg.</t>
  </si>
  <si>
    <t>Nitrato de calcio</t>
  </si>
  <si>
    <t>Mezcla hortaliza 25-0-25</t>
  </si>
  <si>
    <t>Rukam Lmw</t>
  </si>
  <si>
    <t>l</t>
  </si>
  <si>
    <t>INSECTICIDA</t>
  </si>
  <si>
    <t>Engeo</t>
  </si>
  <si>
    <t>FUNGICIDA</t>
  </si>
  <si>
    <t>Score</t>
  </si>
  <si>
    <t>Bellis</t>
  </si>
  <si>
    <t>Bravo 720</t>
  </si>
  <si>
    <t>HERBICIDA</t>
  </si>
  <si>
    <t>Herbadox 33%</t>
  </si>
  <si>
    <t>Gramoxone</t>
  </si>
  <si>
    <t>ADHERENTES</t>
  </si>
  <si>
    <t>Li 700</t>
  </si>
  <si>
    <t xml:space="preserve">2.  Precio de Insumos corresponde a  precios  colocados en distribuidora de insumos y en el caso de plantines en el predio. </t>
  </si>
  <si>
    <t>3. Precio esperado por ventas corresponde a precio colocado en predio.</t>
  </si>
  <si>
    <t>Rendimiento (un/hà)</t>
  </si>
  <si>
    <t>Costo unitario ($/un)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</si>
  <si>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</si>
  <si>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PRECIO ESPERADO UN.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</si>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</sst>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4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8" fillId="8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7" fontId="8" fillId="2" borderId="6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49" fontId="8" fillId="8" borderId="34" xfId="0" applyNumberFormat="1" applyFont="1" applyFill="1" applyBorder="1" applyAlignment="1">
      <alignment vertical="center"/>
    </xf>
    <xf numFmtId="49" fontId="10" fillId="8" borderId="35" xfId="0" applyNumberFormat="1" applyFont="1" applyFill="1" applyBorder="1" applyAlignment="1"/>
    <xf numFmtId="49" fontId="8" fillId="2" borderId="3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49" fontId="8" fillId="8" borderId="38" xfId="0" applyNumberFormat="1" applyFont="1" applyFill="1" applyBorder="1" applyAlignment="1">
      <alignment vertical="center"/>
    </xf>
    <xf numFmtId="167" fontId="8" fillId="8" borderId="39" xfId="0" applyNumberFormat="1" applyFont="1" applyFill="1" applyBorder="1" applyAlignment="1">
      <alignment vertical="center"/>
    </xf>
    <xf numFmtId="9" fontId="8" fillId="8" borderId="40" xfId="0" applyNumberFormat="1" applyFont="1" applyFill="1" applyBorder="1" applyAlignment="1">
      <alignment vertical="center"/>
    </xf>
    <xf numFmtId="0" fontId="10" fillId="9" borderId="43" xfId="0" applyFont="1" applyFill="1" applyBorder="1" applyAlignment="1"/>
    <xf numFmtId="49" fontId="10" fillId="2" borderId="22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49" fontId="10" fillId="2" borderId="47" xfId="0" applyNumberFormat="1" applyFont="1" applyFill="1" applyBorder="1" applyAlignment="1">
      <alignment vertical="center"/>
    </xf>
    <xf numFmtId="49" fontId="10" fillId="2" borderId="49" xfId="0" applyNumberFormat="1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49" fontId="8" fillId="8" borderId="53" xfId="0" applyNumberFormat="1" applyFont="1" applyFill="1" applyBorder="1" applyAlignment="1">
      <alignment vertical="center"/>
    </xf>
    <xf numFmtId="167" fontId="8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/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 applyAlignment="1"/>
    <xf numFmtId="0" fontId="4" fillId="2" borderId="9" xfId="0" applyFont="1" applyFill="1" applyBorder="1" applyAlignment="1"/>
    <xf numFmtId="0" fontId="4" fillId="2" borderId="9" xfId="0" applyFont="1" applyFill="1" applyBorder="1" applyAlignment="1">
      <alignment horizontal="justify" wrapText="1"/>
    </xf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/>
    <xf numFmtId="3" fontId="4" fillId="2" borderId="12" xfId="0" applyNumberFormat="1" applyFont="1" applyFill="1" applyBorder="1" applyAlignment="1"/>
    <xf numFmtId="49" fontId="12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0" fontId="4" fillId="0" borderId="22" xfId="0" applyNumberFormat="1" applyFont="1" applyBorder="1" applyAlignment="1"/>
    <xf numFmtId="0" fontId="4" fillId="2" borderId="18" xfId="0" applyFont="1" applyFill="1" applyBorder="1" applyAlignment="1">
      <alignment horizontal="center"/>
    </xf>
    <xf numFmtId="0" fontId="4" fillId="2" borderId="25" xfId="0" applyFont="1" applyFill="1" applyBorder="1" applyAlignment="1"/>
    <xf numFmtId="3" fontId="4" fillId="2" borderId="25" xfId="0" applyNumberFormat="1" applyFont="1" applyFill="1" applyBorder="1" applyAlignment="1"/>
    <xf numFmtId="0" fontId="4" fillId="2" borderId="24" xfId="0" applyFont="1" applyFill="1" applyBorder="1" applyAlignment="1"/>
    <xf numFmtId="49" fontId="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166" fontId="12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45" xfId="0" applyFont="1" applyFill="1" applyBorder="1" applyAlignment="1"/>
    <xf numFmtId="0" fontId="4" fillId="2" borderId="46" xfId="0" applyFont="1" applyFill="1" applyBorder="1" applyAlignment="1"/>
    <xf numFmtId="0" fontId="4" fillId="2" borderId="22" xfId="0" applyFont="1" applyFill="1" applyBorder="1" applyAlignment="1"/>
    <xf numFmtId="0" fontId="4" fillId="2" borderId="48" xfId="0" applyFont="1" applyFill="1" applyBorder="1" applyAlignment="1"/>
    <xf numFmtId="0" fontId="4" fillId="2" borderId="50" xfId="0" applyFont="1" applyFill="1" applyBorder="1" applyAlignment="1"/>
    <xf numFmtId="0" fontId="4" fillId="2" borderId="51" xfId="0" applyFont="1" applyFill="1" applyBorder="1" applyAlignment="1"/>
    <xf numFmtId="0" fontId="4" fillId="7" borderId="22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4" fillId="2" borderId="2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166" fontId="14" fillId="2" borderId="22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/>
    </xf>
    <xf numFmtId="41" fontId="8" fillId="8" borderId="54" xfId="1" applyFont="1" applyFill="1" applyBorder="1" applyAlignment="1">
      <alignment vertical="center"/>
    </xf>
    <xf numFmtId="41" fontId="8" fillId="8" borderId="55" xfId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8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1" fontId="6" fillId="3" borderId="15" xfId="1" applyFont="1" applyFill="1" applyBorder="1" applyAlignment="1">
      <alignment vertical="center"/>
    </xf>
    <xf numFmtId="41" fontId="4" fillId="2" borderId="15" xfId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723072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2"/>
  <sheetViews>
    <sheetView showGridLines="0" tabSelected="1" topLeftCell="A91" zoomScale="120" zoomScaleNormal="120" zoomScaleSheetLayoutView="115" workbookViewId="0">
      <selection activeCell="G64" sqref="G64"/>
    </sheetView>
  </sheetViews>
  <sheetFormatPr baseColWidth="10" defaultColWidth="10.85546875" defaultRowHeight="11.25" customHeight="1" x14ac:dyDescent="0.25"/>
  <cols>
    <col min="1" max="1" width="4.42578125" style="87" customWidth="1"/>
    <col min="2" max="2" width="16.7109375" style="87" customWidth="1"/>
    <col min="3" max="3" width="19.42578125" style="87" customWidth="1"/>
    <col min="4" max="4" width="9.42578125" style="87" customWidth="1"/>
    <col min="5" max="5" width="14.42578125" style="87" customWidth="1"/>
    <col min="6" max="6" width="12.85546875" style="87" customWidth="1"/>
    <col min="7" max="7" width="12.42578125" style="87" customWidth="1"/>
    <col min="8" max="255" width="10.85546875" style="87" customWidth="1"/>
    <col min="256" max="16384" width="10.85546875" style="88"/>
  </cols>
  <sheetData>
    <row r="1" spans="1:7" ht="15" customHeight="1" x14ac:dyDescent="0.25">
      <c r="A1" s="86"/>
      <c r="B1" s="86"/>
      <c r="C1" s="86"/>
      <c r="D1" s="86"/>
      <c r="E1" s="86"/>
      <c r="F1" s="86"/>
      <c r="G1" s="86"/>
    </row>
    <row r="2" spans="1:7" ht="15" customHeight="1" x14ac:dyDescent="0.25">
      <c r="A2" s="86"/>
      <c r="B2" s="86"/>
      <c r="C2" s="86"/>
      <c r="D2" s="86"/>
      <c r="E2" s="86"/>
      <c r="F2" s="86"/>
      <c r="G2" s="86"/>
    </row>
    <row r="3" spans="1:7" ht="15" customHeight="1" x14ac:dyDescent="0.25">
      <c r="A3" s="86"/>
      <c r="B3" s="86"/>
      <c r="C3" s="86"/>
      <c r="D3" s="86"/>
      <c r="E3" s="86"/>
      <c r="F3" s="86"/>
      <c r="G3" s="86"/>
    </row>
    <row r="4" spans="1:7" ht="15" customHeight="1" x14ac:dyDescent="0.25">
      <c r="A4" s="86"/>
      <c r="B4" s="86"/>
      <c r="C4" s="86"/>
      <c r="D4" s="86"/>
      <c r="E4" s="86"/>
      <c r="F4" s="86"/>
      <c r="G4" s="86"/>
    </row>
    <row r="5" spans="1:7" ht="15" customHeight="1" x14ac:dyDescent="0.25">
      <c r="A5" s="86"/>
      <c r="B5" s="86"/>
      <c r="C5" s="86"/>
      <c r="D5" s="86"/>
      <c r="E5" s="86"/>
      <c r="F5" s="86"/>
      <c r="G5" s="86"/>
    </row>
    <row r="6" spans="1:7" ht="15" customHeight="1" x14ac:dyDescent="0.25">
      <c r="A6" s="86"/>
      <c r="B6" s="86"/>
      <c r="C6" s="86"/>
      <c r="D6" s="86"/>
      <c r="E6" s="86"/>
      <c r="F6" s="86"/>
      <c r="G6" s="86"/>
    </row>
    <row r="7" spans="1:7" ht="15" customHeight="1" x14ac:dyDescent="0.25">
      <c r="A7" s="86"/>
      <c r="B7" s="86"/>
      <c r="C7" s="86"/>
      <c r="D7" s="86"/>
      <c r="E7" s="86"/>
      <c r="F7" s="86"/>
      <c r="G7" s="86"/>
    </row>
    <row r="8" spans="1:7" ht="15" customHeight="1" x14ac:dyDescent="0.25">
      <c r="A8" s="86"/>
      <c r="B8" s="89"/>
      <c r="C8" s="90"/>
      <c r="D8" s="86"/>
      <c r="E8" s="90"/>
      <c r="F8" s="90"/>
      <c r="G8" s="90"/>
    </row>
    <row r="9" spans="1:7" ht="12" customHeight="1" x14ac:dyDescent="0.25">
      <c r="A9" s="91"/>
      <c r="B9" s="1" t="s">
        <v>0</v>
      </c>
      <c r="C9" s="2" t="s">
        <v>61</v>
      </c>
      <c r="D9" s="81"/>
      <c r="E9" s="139" t="s">
        <v>68</v>
      </c>
      <c r="F9" s="140"/>
      <c r="G9" s="3">
        <v>34000</v>
      </c>
    </row>
    <row r="10" spans="1:7" ht="21" customHeight="1" x14ac:dyDescent="0.25">
      <c r="A10" s="91"/>
      <c r="B10" s="4" t="s">
        <v>1</v>
      </c>
      <c r="C10" s="131" t="s">
        <v>62</v>
      </c>
      <c r="D10" s="81"/>
      <c r="E10" s="137" t="s">
        <v>2</v>
      </c>
      <c r="F10" s="138"/>
      <c r="G10" s="5" t="s">
        <v>65</v>
      </c>
    </row>
    <row r="11" spans="1:7" ht="18" customHeight="1" x14ac:dyDescent="0.25">
      <c r="A11" s="91"/>
      <c r="B11" s="4" t="s">
        <v>3</v>
      </c>
      <c r="C11" s="5" t="s">
        <v>4</v>
      </c>
      <c r="D11" s="81"/>
      <c r="E11" s="137" t="s">
        <v>115</v>
      </c>
      <c r="F11" s="138"/>
      <c r="G11" s="6">
        <v>200</v>
      </c>
    </row>
    <row r="12" spans="1:7" ht="11.25" customHeight="1" x14ac:dyDescent="0.25">
      <c r="A12" s="91"/>
      <c r="B12" s="4" t="s">
        <v>5</v>
      </c>
      <c r="C12" s="7" t="s">
        <v>63</v>
      </c>
      <c r="D12" s="81"/>
      <c r="E12" s="71" t="s">
        <v>6</v>
      </c>
      <c r="F12" s="72"/>
      <c r="G12" s="8">
        <v>6800000</v>
      </c>
    </row>
    <row r="13" spans="1:7" ht="11.25" customHeight="1" x14ac:dyDescent="0.25">
      <c r="A13" s="91"/>
      <c r="B13" s="4" t="s">
        <v>7</v>
      </c>
      <c r="C13" s="5" t="s">
        <v>64</v>
      </c>
      <c r="D13" s="81"/>
      <c r="E13" s="137" t="s">
        <v>8</v>
      </c>
      <c r="F13" s="138"/>
      <c r="G13" s="5" t="s">
        <v>66</v>
      </c>
    </row>
    <row r="14" spans="1:7" ht="13.5" customHeight="1" x14ac:dyDescent="0.25">
      <c r="A14" s="91"/>
      <c r="B14" s="4" t="s">
        <v>9</v>
      </c>
      <c r="C14" s="5" t="s">
        <v>64</v>
      </c>
      <c r="D14" s="81"/>
      <c r="E14" s="137" t="s">
        <v>10</v>
      </c>
      <c r="F14" s="138"/>
      <c r="G14" s="5" t="s">
        <v>65</v>
      </c>
    </row>
    <row r="15" spans="1:7" ht="19.899999999999999" customHeight="1" x14ac:dyDescent="0.25">
      <c r="A15" s="91"/>
      <c r="B15" s="4" t="s">
        <v>11</v>
      </c>
      <c r="C15" s="9">
        <v>44228</v>
      </c>
      <c r="D15" s="81"/>
      <c r="E15" s="141" t="s">
        <v>12</v>
      </c>
      <c r="F15" s="142"/>
      <c r="G15" s="7" t="s">
        <v>67</v>
      </c>
    </row>
    <row r="16" spans="1:7" ht="12" customHeight="1" x14ac:dyDescent="0.25">
      <c r="A16" s="86"/>
      <c r="B16" s="92"/>
      <c r="C16" s="93"/>
      <c r="D16" s="90"/>
      <c r="E16" s="94"/>
      <c r="F16" s="94"/>
      <c r="G16" s="95"/>
    </row>
    <row r="17" spans="1:7" ht="12" customHeight="1" x14ac:dyDescent="0.25">
      <c r="A17" s="96"/>
      <c r="B17" s="143" t="s">
        <v>13</v>
      </c>
      <c r="C17" s="144"/>
      <c r="D17" s="144"/>
      <c r="E17" s="144"/>
      <c r="F17" s="144"/>
      <c r="G17" s="144"/>
    </row>
    <row r="18" spans="1:7" ht="12" customHeight="1" x14ac:dyDescent="0.25">
      <c r="A18" s="86"/>
      <c r="B18" s="97"/>
      <c r="C18" s="98"/>
      <c r="D18" s="98"/>
      <c r="E18" s="98"/>
      <c r="F18" s="99"/>
      <c r="G18" s="99"/>
    </row>
    <row r="19" spans="1:7" ht="12" customHeight="1" x14ac:dyDescent="0.25">
      <c r="A19" s="91"/>
      <c r="B19" s="10" t="s">
        <v>14</v>
      </c>
      <c r="C19" s="11"/>
      <c r="D19" s="12"/>
      <c r="E19" s="12"/>
      <c r="F19" s="12"/>
      <c r="G19" s="12"/>
    </row>
    <row r="20" spans="1:7" ht="24" customHeight="1" x14ac:dyDescent="0.25">
      <c r="A20" s="96"/>
      <c r="B20" s="13" t="s">
        <v>15</v>
      </c>
      <c r="C20" s="13" t="s">
        <v>16</v>
      </c>
      <c r="D20" s="13" t="s">
        <v>17</v>
      </c>
      <c r="E20" s="13" t="s">
        <v>18</v>
      </c>
      <c r="F20" s="13" t="s">
        <v>19</v>
      </c>
      <c r="G20" s="13" t="s">
        <v>20</v>
      </c>
    </row>
    <row r="21" spans="1:7" ht="12.75" customHeight="1" x14ac:dyDescent="0.25">
      <c r="A21" s="96"/>
      <c r="B21" s="70" t="s">
        <v>69</v>
      </c>
      <c r="C21" s="14" t="s">
        <v>21</v>
      </c>
      <c r="D21" s="15">
        <v>2</v>
      </c>
      <c r="E21" s="70" t="s">
        <v>70</v>
      </c>
      <c r="F21" s="8">
        <v>20000</v>
      </c>
      <c r="G21" s="8">
        <f>+F21*D21</f>
        <v>40000</v>
      </c>
    </row>
    <row r="22" spans="1:7" ht="12.75" customHeight="1" x14ac:dyDescent="0.25">
      <c r="A22" s="96"/>
      <c r="B22" s="70" t="s">
        <v>71</v>
      </c>
      <c r="C22" s="14" t="s">
        <v>21</v>
      </c>
      <c r="D22" s="15">
        <v>2</v>
      </c>
      <c r="E22" s="70" t="s">
        <v>72</v>
      </c>
      <c r="F22" s="8">
        <v>20000</v>
      </c>
      <c r="G22" s="8">
        <f t="shared" ref="G22:G29" si="0">+F22*D22</f>
        <v>40000</v>
      </c>
    </row>
    <row r="23" spans="1:7" ht="12.75" customHeight="1" x14ac:dyDescent="0.25">
      <c r="A23" s="96"/>
      <c r="B23" s="70" t="s">
        <v>73</v>
      </c>
      <c r="C23" s="14" t="s">
        <v>21</v>
      </c>
      <c r="D23" s="15">
        <v>0.125</v>
      </c>
      <c r="E23" s="70" t="s">
        <v>74</v>
      </c>
      <c r="F23" s="8">
        <v>20000</v>
      </c>
      <c r="G23" s="8">
        <f t="shared" si="0"/>
        <v>2500</v>
      </c>
    </row>
    <row r="24" spans="1:7" ht="12.75" customHeight="1" x14ac:dyDescent="0.25">
      <c r="A24" s="96"/>
      <c r="B24" s="70" t="s">
        <v>75</v>
      </c>
      <c r="C24" s="14" t="s">
        <v>21</v>
      </c>
      <c r="D24" s="15">
        <v>8</v>
      </c>
      <c r="E24" s="70" t="s">
        <v>74</v>
      </c>
      <c r="F24" s="8">
        <v>20000</v>
      </c>
      <c r="G24" s="8">
        <f t="shared" si="0"/>
        <v>160000</v>
      </c>
    </row>
    <row r="25" spans="1:7" ht="12.75" customHeight="1" x14ac:dyDescent="0.25">
      <c r="A25" s="96"/>
      <c r="B25" s="70" t="s">
        <v>76</v>
      </c>
      <c r="C25" s="14" t="s">
        <v>21</v>
      </c>
      <c r="D25" s="15">
        <v>0.125</v>
      </c>
      <c r="E25" s="70" t="s">
        <v>74</v>
      </c>
      <c r="F25" s="8">
        <v>20000</v>
      </c>
      <c r="G25" s="8">
        <f t="shared" si="0"/>
        <v>2500</v>
      </c>
    </row>
    <row r="26" spans="1:7" ht="12.75" customHeight="1" x14ac:dyDescent="0.25">
      <c r="A26" s="96"/>
      <c r="B26" s="70" t="s">
        <v>77</v>
      </c>
      <c r="C26" s="14" t="s">
        <v>21</v>
      </c>
      <c r="D26" s="15">
        <v>3</v>
      </c>
      <c r="E26" s="70" t="s">
        <v>72</v>
      </c>
      <c r="F26" s="8">
        <v>20000</v>
      </c>
      <c r="G26" s="8">
        <f t="shared" si="0"/>
        <v>60000</v>
      </c>
    </row>
    <row r="27" spans="1:7" ht="12.75" customHeight="1" x14ac:dyDescent="0.25">
      <c r="A27" s="96"/>
      <c r="B27" s="70" t="s">
        <v>78</v>
      </c>
      <c r="C27" s="14" t="s">
        <v>21</v>
      </c>
      <c r="D27" s="15">
        <v>5</v>
      </c>
      <c r="E27" s="70" t="s">
        <v>72</v>
      </c>
      <c r="F27" s="8">
        <v>20000</v>
      </c>
      <c r="G27" s="8">
        <f t="shared" si="0"/>
        <v>100000</v>
      </c>
    </row>
    <row r="28" spans="1:7" ht="12.75" customHeight="1" x14ac:dyDescent="0.25">
      <c r="A28" s="96"/>
      <c r="B28" s="70" t="s">
        <v>79</v>
      </c>
      <c r="C28" s="14" t="s">
        <v>21</v>
      </c>
      <c r="D28" s="15">
        <v>25</v>
      </c>
      <c r="E28" s="70" t="s">
        <v>72</v>
      </c>
      <c r="F28" s="8">
        <v>20000</v>
      </c>
      <c r="G28" s="8">
        <f t="shared" si="0"/>
        <v>500000</v>
      </c>
    </row>
    <row r="29" spans="1:7" ht="12.75" customHeight="1" x14ac:dyDescent="0.25">
      <c r="A29" s="96"/>
      <c r="B29" s="70" t="s">
        <v>80</v>
      </c>
      <c r="C29" s="14" t="s">
        <v>21</v>
      </c>
      <c r="D29" s="15">
        <v>3</v>
      </c>
      <c r="E29" s="70" t="s">
        <v>72</v>
      </c>
      <c r="F29" s="8">
        <v>20000</v>
      </c>
      <c r="G29" s="8">
        <f t="shared" si="0"/>
        <v>60000</v>
      </c>
    </row>
    <row r="30" spans="1:7" ht="12.75" customHeight="1" x14ac:dyDescent="0.25">
      <c r="A30" s="96"/>
      <c r="B30" s="70" t="s">
        <v>81</v>
      </c>
      <c r="C30" s="14" t="s">
        <v>16</v>
      </c>
      <c r="D30" s="15">
        <v>16</v>
      </c>
      <c r="E30" s="70" t="s">
        <v>82</v>
      </c>
      <c r="F30" s="8">
        <v>35000</v>
      </c>
      <c r="G30" s="8">
        <f>+F30*D30</f>
        <v>560000</v>
      </c>
    </row>
    <row r="31" spans="1:7" ht="12.75" customHeight="1" x14ac:dyDescent="0.25">
      <c r="A31" s="96"/>
      <c r="B31" s="16" t="s">
        <v>22</v>
      </c>
      <c r="C31" s="17"/>
      <c r="D31" s="17"/>
      <c r="E31" s="17"/>
      <c r="F31" s="18"/>
      <c r="G31" s="19">
        <f>SUM(G21:G30)</f>
        <v>1525000</v>
      </c>
    </row>
    <row r="32" spans="1:7" ht="12" customHeight="1" x14ac:dyDescent="0.25">
      <c r="A32" s="86"/>
      <c r="B32" s="97"/>
      <c r="C32" s="99"/>
      <c r="D32" s="99"/>
      <c r="E32" s="99"/>
      <c r="F32" s="100"/>
      <c r="G32" s="100"/>
    </row>
    <row r="33" spans="1:11" ht="12" customHeight="1" x14ac:dyDescent="0.25">
      <c r="A33" s="91"/>
      <c r="B33" s="101" t="s">
        <v>23</v>
      </c>
      <c r="C33" s="102"/>
      <c r="D33" s="103"/>
      <c r="E33" s="103"/>
      <c r="F33" s="104"/>
      <c r="G33" s="104"/>
    </row>
    <row r="34" spans="1:11" ht="24" customHeight="1" x14ac:dyDescent="0.25">
      <c r="A34" s="91"/>
      <c r="B34" s="24" t="s">
        <v>15</v>
      </c>
      <c r="C34" s="25" t="s">
        <v>16</v>
      </c>
      <c r="D34" s="25" t="s">
        <v>17</v>
      </c>
      <c r="E34" s="24" t="s">
        <v>18</v>
      </c>
      <c r="F34" s="25" t="s">
        <v>19</v>
      </c>
      <c r="G34" s="24" t="s">
        <v>20</v>
      </c>
    </row>
    <row r="35" spans="1:11" ht="12" customHeight="1" x14ac:dyDescent="0.25">
      <c r="A35" s="91"/>
      <c r="B35" s="73" t="s">
        <v>83</v>
      </c>
      <c r="C35" s="74" t="s">
        <v>59</v>
      </c>
      <c r="D35" s="132">
        <v>0.5</v>
      </c>
      <c r="E35" s="132" t="s">
        <v>70</v>
      </c>
      <c r="F35" s="146">
        <v>120000</v>
      </c>
      <c r="G35" s="146">
        <f>F35*D35</f>
        <v>60000</v>
      </c>
    </row>
    <row r="36" spans="1:11" ht="12" customHeight="1" x14ac:dyDescent="0.25">
      <c r="A36" s="91"/>
      <c r="B36" s="28" t="s">
        <v>24</v>
      </c>
      <c r="C36" s="29"/>
      <c r="D36" s="29"/>
      <c r="E36" s="29"/>
      <c r="F36" s="30"/>
      <c r="G36" s="145">
        <f>SUM(G35)</f>
        <v>60000</v>
      </c>
    </row>
    <row r="37" spans="1:11" ht="12" customHeight="1" x14ac:dyDescent="0.25">
      <c r="A37" s="86"/>
      <c r="B37" s="105"/>
      <c r="C37" s="106"/>
      <c r="D37" s="106"/>
      <c r="E37" s="106"/>
      <c r="F37" s="107"/>
      <c r="G37" s="107"/>
    </row>
    <row r="38" spans="1:11" ht="12" customHeight="1" x14ac:dyDescent="0.25">
      <c r="A38" s="91"/>
      <c r="B38" s="20" t="s">
        <v>25</v>
      </c>
      <c r="C38" s="21"/>
      <c r="D38" s="22"/>
      <c r="E38" s="22"/>
      <c r="F38" s="23"/>
      <c r="G38" s="23"/>
    </row>
    <row r="39" spans="1:11" ht="24" customHeight="1" x14ac:dyDescent="0.25">
      <c r="A39" s="91"/>
      <c r="B39" s="26" t="s">
        <v>15</v>
      </c>
      <c r="C39" s="26" t="s">
        <v>16</v>
      </c>
      <c r="D39" s="26" t="s">
        <v>17</v>
      </c>
      <c r="E39" s="26" t="s">
        <v>18</v>
      </c>
      <c r="F39" s="27" t="s">
        <v>19</v>
      </c>
      <c r="G39" s="26" t="s">
        <v>20</v>
      </c>
    </row>
    <row r="40" spans="1:11" ht="12.75" customHeight="1" x14ac:dyDescent="0.25">
      <c r="A40" s="96"/>
      <c r="B40" s="70" t="s">
        <v>84</v>
      </c>
      <c r="C40" s="14" t="s">
        <v>26</v>
      </c>
      <c r="D40" s="15">
        <v>0.25</v>
      </c>
      <c r="E40" s="7" t="s">
        <v>70</v>
      </c>
      <c r="F40" s="8">
        <v>200000</v>
      </c>
      <c r="G40" s="8">
        <f>+F40*D40</f>
        <v>50000</v>
      </c>
    </row>
    <row r="41" spans="1:11" ht="12.75" customHeight="1" x14ac:dyDescent="0.25">
      <c r="A41" s="96"/>
      <c r="B41" s="70" t="s">
        <v>85</v>
      </c>
      <c r="C41" s="14" t="s">
        <v>26</v>
      </c>
      <c r="D41" s="15">
        <v>0.25</v>
      </c>
      <c r="E41" s="7" t="s">
        <v>70</v>
      </c>
      <c r="F41" s="8">
        <v>160000</v>
      </c>
      <c r="G41" s="8">
        <f>+F41*D41</f>
        <v>40000</v>
      </c>
    </row>
    <row r="42" spans="1:11" ht="12.75" customHeight="1" x14ac:dyDescent="0.25">
      <c r="A42" s="96"/>
      <c r="B42" s="70" t="s">
        <v>86</v>
      </c>
      <c r="C42" s="14" t="s">
        <v>26</v>
      </c>
      <c r="D42" s="15">
        <v>0.25</v>
      </c>
      <c r="E42" s="7" t="s">
        <v>70</v>
      </c>
      <c r="F42" s="8">
        <v>120000</v>
      </c>
      <c r="G42" s="8">
        <f>+F42*D42</f>
        <v>30000</v>
      </c>
    </row>
    <row r="43" spans="1:11" ht="12.75" customHeight="1" x14ac:dyDescent="0.25">
      <c r="A43" s="96"/>
      <c r="B43" s="70" t="s">
        <v>87</v>
      </c>
      <c r="C43" s="14" t="s">
        <v>26</v>
      </c>
      <c r="D43" s="15">
        <v>0.125</v>
      </c>
      <c r="E43" s="7" t="s">
        <v>70</v>
      </c>
      <c r="F43" s="8">
        <v>100000</v>
      </c>
      <c r="G43" s="8">
        <f>+F43*D43</f>
        <v>12500</v>
      </c>
    </row>
    <row r="44" spans="1:11" ht="12.75" customHeight="1" x14ac:dyDescent="0.25">
      <c r="A44" s="91"/>
      <c r="B44" s="28" t="s">
        <v>28</v>
      </c>
      <c r="C44" s="29"/>
      <c r="D44" s="29"/>
      <c r="E44" s="29"/>
      <c r="F44" s="30"/>
      <c r="G44" s="31">
        <f>SUM(G40:G43)</f>
        <v>132500</v>
      </c>
    </row>
    <row r="45" spans="1:11" ht="12" customHeight="1" x14ac:dyDescent="0.25">
      <c r="A45" s="86"/>
      <c r="B45" s="105"/>
      <c r="C45" s="106"/>
      <c r="D45" s="106"/>
      <c r="E45" s="106"/>
      <c r="F45" s="107"/>
      <c r="G45" s="107"/>
    </row>
    <row r="46" spans="1:11" ht="12" customHeight="1" x14ac:dyDescent="0.25">
      <c r="A46" s="91"/>
      <c r="B46" s="20" t="s">
        <v>29</v>
      </c>
      <c r="C46" s="102"/>
      <c r="D46" s="103"/>
      <c r="E46" s="103"/>
      <c r="F46" s="104"/>
      <c r="G46" s="104"/>
    </row>
    <row r="47" spans="1:11" ht="24" customHeight="1" x14ac:dyDescent="0.25">
      <c r="A47" s="91"/>
      <c r="B47" s="27" t="s">
        <v>30</v>
      </c>
      <c r="C47" s="27" t="s">
        <v>31</v>
      </c>
      <c r="D47" s="27" t="s">
        <v>32</v>
      </c>
      <c r="E47" s="27" t="s">
        <v>18</v>
      </c>
      <c r="F47" s="27" t="s">
        <v>19</v>
      </c>
      <c r="G47" s="27" t="s">
        <v>20</v>
      </c>
      <c r="K47" s="108"/>
    </row>
    <row r="48" spans="1:11" ht="12.75" customHeight="1" x14ac:dyDescent="0.25">
      <c r="A48" s="96"/>
      <c r="B48" s="75" t="s">
        <v>88</v>
      </c>
      <c r="C48" s="76" t="s">
        <v>89</v>
      </c>
      <c r="D48" s="77">
        <v>40000</v>
      </c>
      <c r="E48" s="77" t="s">
        <v>90</v>
      </c>
      <c r="F48" s="77">
        <v>18</v>
      </c>
      <c r="G48" s="77">
        <f>+F48*D48</f>
        <v>720000</v>
      </c>
      <c r="K48" s="108"/>
    </row>
    <row r="49" spans="1:11" ht="12.75" customHeight="1" x14ac:dyDescent="0.25">
      <c r="A49" s="96"/>
      <c r="B49" s="75" t="s">
        <v>33</v>
      </c>
      <c r="C49" s="76"/>
      <c r="D49" s="77"/>
      <c r="E49" s="77"/>
      <c r="F49" s="77"/>
      <c r="G49" s="77"/>
      <c r="K49" s="108"/>
    </row>
    <row r="50" spans="1:11" ht="12.75" customHeight="1" x14ac:dyDescent="0.25">
      <c r="A50" s="96"/>
      <c r="B50" s="75" t="s">
        <v>91</v>
      </c>
      <c r="C50" s="76" t="s">
        <v>92</v>
      </c>
      <c r="D50" s="77">
        <v>15</v>
      </c>
      <c r="E50" s="77" t="s">
        <v>70</v>
      </c>
      <c r="F50" s="77">
        <v>8000</v>
      </c>
      <c r="G50" s="77">
        <f t="shared" ref="G49:G65" si="1">+F50*D50</f>
        <v>120000</v>
      </c>
      <c r="K50" s="108"/>
    </row>
    <row r="51" spans="1:11" ht="17.45" customHeight="1" x14ac:dyDescent="0.25">
      <c r="A51" s="96"/>
      <c r="B51" s="75" t="s">
        <v>93</v>
      </c>
      <c r="C51" s="76" t="s">
        <v>94</v>
      </c>
      <c r="D51" s="77">
        <v>400</v>
      </c>
      <c r="E51" s="77" t="s">
        <v>72</v>
      </c>
      <c r="F51" s="77">
        <f>349*1.19</f>
        <v>415.31</v>
      </c>
      <c r="G51" s="77">
        <f t="shared" si="1"/>
        <v>166124</v>
      </c>
      <c r="K51" s="108"/>
    </row>
    <row r="52" spans="1:11" ht="12.75" customHeight="1" x14ac:dyDescent="0.25">
      <c r="A52" s="96"/>
      <c r="B52" s="75" t="s">
        <v>95</v>
      </c>
      <c r="C52" s="76" t="s">
        <v>94</v>
      </c>
      <c r="D52" s="77">
        <v>200</v>
      </c>
      <c r="E52" s="77" t="s">
        <v>72</v>
      </c>
      <c r="F52" s="77">
        <v>305</v>
      </c>
      <c r="G52" s="77">
        <f t="shared" si="1"/>
        <v>61000</v>
      </c>
      <c r="K52" s="108"/>
    </row>
    <row r="53" spans="1:11" ht="12.75" customHeight="1" x14ac:dyDescent="0.25">
      <c r="A53" s="96"/>
      <c r="B53" s="75" t="s">
        <v>96</v>
      </c>
      <c r="C53" s="76" t="s">
        <v>94</v>
      </c>
      <c r="D53" s="77">
        <v>12</v>
      </c>
      <c r="E53" s="77" t="s">
        <v>72</v>
      </c>
      <c r="F53" s="77">
        <f>10940</f>
        <v>10940</v>
      </c>
      <c r="G53" s="77">
        <f t="shared" si="1"/>
        <v>131280</v>
      </c>
      <c r="K53" s="108"/>
    </row>
    <row r="54" spans="1:11" ht="12.75" customHeight="1" x14ac:dyDescent="0.25">
      <c r="A54" s="96"/>
      <c r="B54" s="75" t="s">
        <v>97</v>
      </c>
      <c r="C54" s="76" t="s">
        <v>98</v>
      </c>
      <c r="D54" s="77">
        <v>4</v>
      </c>
      <c r="E54" s="77" t="s">
        <v>72</v>
      </c>
      <c r="F54" s="77">
        <v>16800</v>
      </c>
      <c r="G54" s="77">
        <f t="shared" si="1"/>
        <v>67200</v>
      </c>
      <c r="K54" s="108"/>
    </row>
    <row r="55" spans="1:11" ht="12.75" customHeight="1" x14ac:dyDescent="0.25">
      <c r="A55" s="96"/>
      <c r="B55" s="75" t="s">
        <v>99</v>
      </c>
      <c r="C55" s="76"/>
      <c r="D55" s="77"/>
      <c r="E55" s="77"/>
      <c r="F55" s="77"/>
      <c r="G55" s="77"/>
      <c r="K55" s="108"/>
    </row>
    <row r="56" spans="1:11" ht="12.75" customHeight="1" x14ac:dyDescent="0.25">
      <c r="A56" s="96"/>
      <c r="B56" s="75" t="s">
        <v>100</v>
      </c>
      <c r="C56" s="76" t="s">
        <v>98</v>
      </c>
      <c r="D56" s="77">
        <v>0.12</v>
      </c>
      <c r="E56" s="77" t="s">
        <v>72</v>
      </c>
      <c r="F56" s="77">
        <v>56295</v>
      </c>
      <c r="G56" s="77">
        <f t="shared" si="1"/>
        <v>6755.4</v>
      </c>
      <c r="K56" s="108"/>
    </row>
    <row r="57" spans="1:11" ht="12.75" customHeight="1" x14ac:dyDescent="0.25">
      <c r="A57" s="96"/>
      <c r="B57" s="75" t="s">
        <v>101</v>
      </c>
      <c r="C57" s="76"/>
      <c r="D57" s="77"/>
      <c r="E57" s="77"/>
      <c r="F57" s="77"/>
      <c r="G57" s="77"/>
      <c r="K57" s="108"/>
    </row>
    <row r="58" spans="1:11" ht="12.75" customHeight="1" x14ac:dyDescent="0.25">
      <c r="A58" s="96"/>
      <c r="B58" s="71" t="s">
        <v>102</v>
      </c>
      <c r="C58" s="32" t="s">
        <v>98</v>
      </c>
      <c r="D58" s="78">
        <v>0.3</v>
      </c>
      <c r="E58" s="5" t="s">
        <v>72</v>
      </c>
      <c r="F58" s="79">
        <v>44825</v>
      </c>
      <c r="G58" s="79">
        <f t="shared" si="1"/>
        <v>13447.5</v>
      </c>
    </row>
    <row r="59" spans="1:11" ht="12.75" customHeight="1" x14ac:dyDescent="0.25">
      <c r="A59" s="96"/>
      <c r="B59" s="71" t="s">
        <v>103</v>
      </c>
      <c r="C59" s="34" t="s">
        <v>34</v>
      </c>
      <c r="D59" s="80">
        <v>0.5</v>
      </c>
      <c r="E59" s="80" t="s">
        <v>72</v>
      </c>
      <c r="F59" s="79">
        <v>106362</v>
      </c>
      <c r="G59" s="79">
        <f t="shared" si="1"/>
        <v>53181</v>
      </c>
    </row>
    <row r="60" spans="1:11" ht="12.75" customHeight="1" x14ac:dyDescent="0.25">
      <c r="A60" s="96"/>
      <c r="B60" s="71" t="s">
        <v>104</v>
      </c>
      <c r="C60" s="32" t="s">
        <v>98</v>
      </c>
      <c r="D60" s="78">
        <v>0.5</v>
      </c>
      <c r="E60" s="5" t="s">
        <v>72</v>
      </c>
      <c r="F60" s="79">
        <v>17000</v>
      </c>
      <c r="G60" s="79">
        <f t="shared" si="1"/>
        <v>8500</v>
      </c>
    </row>
    <row r="61" spans="1:11" ht="12.75" customHeight="1" x14ac:dyDescent="0.25">
      <c r="A61" s="96"/>
      <c r="B61" s="71" t="s">
        <v>105</v>
      </c>
      <c r="C61" s="32"/>
      <c r="D61" s="78"/>
      <c r="E61" s="5"/>
      <c r="F61" s="79"/>
      <c r="G61" s="79"/>
    </row>
    <row r="62" spans="1:11" ht="12.75" customHeight="1" x14ac:dyDescent="0.25">
      <c r="A62" s="96"/>
      <c r="B62" s="71" t="s">
        <v>106</v>
      </c>
      <c r="C62" s="34" t="s">
        <v>98</v>
      </c>
      <c r="D62" s="80">
        <v>3</v>
      </c>
      <c r="E62" s="80" t="s">
        <v>74</v>
      </c>
      <c r="F62" s="79">
        <v>14900</v>
      </c>
      <c r="G62" s="79">
        <f t="shared" si="1"/>
        <v>44700</v>
      </c>
    </row>
    <row r="63" spans="1:11" ht="12.75" customHeight="1" x14ac:dyDescent="0.25">
      <c r="A63" s="96"/>
      <c r="B63" s="71" t="s">
        <v>107</v>
      </c>
      <c r="C63" s="32" t="s">
        <v>98</v>
      </c>
      <c r="D63" s="78">
        <v>1</v>
      </c>
      <c r="E63" s="5" t="s">
        <v>74</v>
      </c>
      <c r="F63" s="79">
        <v>5902</v>
      </c>
      <c r="G63" s="79">
        <f t="shared" si="1"/>
        <v>5902</v>
      </c>
    </row>
    <row r="64" spans="1:11" ht="12.75" customHeight="1" x14ac:dyDescent="0.25">
      <c r="A64" s="96"/>
      <c r="B64" s="71" t="s">
        <v>108</v>
      </c>
      <c r="C64" s="32"/>
      <c r="D64" s="78"/>
      <c r="E64" s="5"/>
      <c r="F64" s="79"/>
      <c r="G64" s="79"/>
    </row>
    <row r="65" spans="1:7" ht="12.75" customHeight="1" x14ac:dyDescent="0.25">
      <c r="A65" s="96"/>
      <c r="B65" s="71" t="s">
        <v>109</v>
      </c>
      <c r="C65" s="34" t="s">
        <v>98</v>
      </c>
      <c r="D65" s="80">
        <v>1.4</v>
      </c>
      <c r="E65" s="80" t="s">
        <v>72</v>
      </c>
      <c r="F65" s="79">
        <v>10413.299999999999</v>
      </c>
      <c r="G65" s="79">
        <f t="shared" si="1"/>
        <v>14578.619999999997</v>
      </c>
    </row>
    <row r="66" spans="1:7" ht="13.5" customHeight="1" x14ac:dyDescent="0.25">
      <c r="A66" s="91"/>
      <c r="B66" s="28" t="s">
        <v>35</v>
      </c>
      <c r="C66" s="29"/>
      <c r="D66" s="29"/>
      <c r="E66" s="29"/>
      <c r="F66" s="30"/>
      <c r="G66" s="31">
        <f>SUM(G48:G65)</f>
        <v>1412668.52</v>
      </c>
    </row>
    <row r="67" spans="1:7" ht="12" customHeight="1" x14ac:dyDescent="0.25">
      <c r="A67" s="86"/>
      <c r="B67" s="105"/>
      <c r="C67" s="106"/>
      <c r="D67" s="106"/>
      <c r="E67" s="109"/>
      <c r="F67" s="107"/>
      <c r="G67" s="107"/>
    </row>
    <row r="68" spans="1:7" ht="12" customHeight="1" x14ac:dyDescent="0.25">
      <c r="A68" s="91"/>
      <c r="B68" s="20" t="s">
        <v>36</v>
      </c>
      <c r="C68" s="21"/>
      <c r="D68" s="22"/>
      <c r="E68" s="22"/>
      <c r="F68" s="23"/>
      <c r="G68" s="23"/>
    </row>
    <row r="69" spans="1:7" ht="24" customHeight="1" x14ac:dyDescent="0.25">
      <c r="A69" s="91"/>
      <c r="B69" s="26" t="s">
        <v>37</v>
      </c>
      <c r="C69" s="27" t="s">
        <v>31</v>
      </c>
      <c r="D69" s="27" t="s">
        <v>32</v>
      </c>
      <c r="E69" s="26" t="s">
        <v>18</v>
      </c>
      <c r="F69" s="27" t="s">
        <v>19</v>
      </c>
      <c r="G69" s="26" t="s">
        <v>20</v>
      </c>
    </row>
    <row r="70" spans="1:7" ht="12.75" customHeight="1" x14ac:dyDescent="0.25">
      <c r="A70" s="96"/>
      <c r="B70" s="70" t="s">
        <v>60</v>
      </c>
      <c r="C70" s="32" t="s">
        <v>34</v>
      </c>
      <c r="D70" s="33">
        <v>15000</v>
      </c>
      <c r="E70" s="14" t="s">
        <v>27</v>
      </c>
      <c r="F70" s="35">
        <v>7.5</v>
      </c>
      <c r="G70" s="33">
        <f>(D70*F70)</f>
        <v>112500</v>
      </c>
    </row>
    <row r="71" spans="1:7" ht="13.5" customHeight="1" x14ac:dyDescent="0.25">
      <c r="A71" s="91"/>
      <c r="B71" s="82" t="s">
        <v>38</v>
      </c>
      <c r="C71" s="83"/>
      <c r="D71" s="83"/>
      <c r="E71" s="83"/>
      <c r="F71" s="84"/>
      <c r="G71" s="85">
        <f>SUM(G70)</f>
        <v>112500</v>
      </c>
    </row>
    <row r="72" spans="1:7" ht="12" customHeight="1" x14ac:dyDescent="0.25">
      <c r="A72" s="86"/>
      <c r="B72" s="110"/>
      <c r="C72" s="110"/>
      <c r="D72" s="110"/>
      <c r="E72" s="110"/>
      <c r="F72" s="111"/>
      <c r="G72" s="111"/>
    </row>
    <row r="73" spans="1:7" ht="12" customHeight="1" x14ac:dyDescent="0.25">
      <c r="A73" s="112"/>
      <c r="B73" s="43" t="s">
        <v>39</v>
      </c>
      <c r="C73" s="44"/>
      <c r="D73" s="44"/>
      <c r="E73" s="44"/>
      <c r="F73" s="44"/>
      <c r="G73" s="45">
        <f>G71+G66+G44+G36+G31</f>
        <v>3242668.52</v>
      </c>
    </row>
    <row r="74" spans="1:7" ht="12" customHeight="1" x14ac:dyDescent="0.25">
      <c r="A74" s="112"/>
      <c r="B74" s="46" t="s">
        <v>40</v>
      </c>
      <c r="C74" s="37"/>
      <c r="D74" s="37"/>
      <c r="E74" s="37"/>
      <c r="F74" s="37"/>
      <c r="G74" s="47">
        <f>G73*0.05</f>
        <v>162133.42600000001</v>
      </c>
    </row>
    <row r="75" spans="1:7" ht="12" customHeight="1" x14ac:dyDescent="0.25">
      <c r="A75" s="112"/>
      <c r="B75" s="48" t="s">
        <v>41</v>
      </c>
      <c r="C75" s="36"/>
      <c r="D75" s="36"/>
      <c r="E75" s="36"/>
      <c r="F75" s="36"/>
      <c r="G75" s="49">
        <f>G74+G73</f>
        <v>3404801.946</v>
      </c>
    </row>
    <row r="76" spans="1:7" ht="12" customHeight="1" x14ac:dyDescent="0.25">
      <c r="A76" s="112"/>
      <c r="B76" s="46" t="s">
        <v>42</v>
      </c>
      <c r="C76" s="37"/>
      <c r="D76" s="37"/>
      <c r="E76" s="37"/>
      <c r="F76" s="37"/>
      <c r="G76" s="47">
        <f>G12</f>
        <v>6800000</v>
      </c>
    </row>
    <row r="77" spans="1:7" ht="12" customHeight="1" x14ac:dyDescent="0.25">
      <c r="A77" s="112"/>
      <c r="B77" s="50" t="s">
        <v>43</v>
      </c>
      <c r="C77" s="130"/>
      <c r="D77" s="130"/>
      <c r="E77" s="130"/>
      <c r="F77" s="130"/>
      <c r="G77" s="51">
        <f>G76-G75</f>
        <v>3395198.054</v>
      </c>
    </row>
    <row r="78" spans="1:7" ht="12" customHeight="1" x14ac:dyDescent="0.25">
      <c r="A78" s="112"/>
      <c r="B78" s="113" t="s">
        <v>114</v>
      </c>
      <c r="C78" s="114"/>
      <c r="D78" s="114"/>
      <c r="E78" s="114"/>
      <c r="F78" s="114"/>
      <c r="G78" s="115"/>
    </row>
    <row r="79" spans="1:7" ht="12.75" customHeight="1" thickBot="1" x14ac:dyDescent="0.3">
      <c r="A79" s="112"/>
      <c r="B79" s="116"/>
      <c r="C79" s="114"/>
      <c r="D79" s="114"/>
      <c r="E79" s="114"/>
      <c r="F79" s="114"/>
      <c r="G79" s="115"/>
    </row>
    <row r="80" spans="1:7" ht="12" customHeight="1" x14ac:dyDescent="0.25">
      <c r="A80" s="112"/>
      <c r="B80" s="61" t="s">
        <v>44</v>
      </c>
      <c r="C80" s="117"/>
      <c r="D80" s="117"/>
      <c r="E80" s="117"/>
      <c r="F80" s="118"/>
      <c r="G80" s="115"/>
    </row>
    <row r="81" spans="1:7" ht="12" customHeight="1" x14ac:dyDescent="0.25">
      <c r="A81" s="112"/>
      <c r="B81" s="62" t="s">
        <v>45</v>
      </c>
      <c r="C81" s="119"/>
      <c r="D81" s="119"/>
      <c r="E81" s="119"/>
      <c r="F81" s="120"/>
      <c r="G81" s="115"/>
    </row>
    <row r="82" spans="1:7" ht="12" customHeight="1" x14ac:dyDescent="0.25">
      <c r="A82" s="112"/>
      <c r="B82" s="62" t="s">
        <v>110</v>
      </c>
      <c r="C82" s="119"/>
      <c r="D82" s="119"/>
      <c r="E82" s="119"/>
      <c r="F82" s="120"/>
      <c r="G82" s="115"/>
    </row>
    <row r="83" spans="1:7" ht="12" customHeight="1" x14ac:dyDescent="0.25">
      <c r="A83" s="112"/>
      <c r="B83" s="62" t="s">
        <v>111</v>
      </c>
      <c r="C83" s="119"/>
      <c r="D83" s="119"/>
      <c r="E83" s="119"/>
      <c r="F83" s="120"/>
      <c r="G83" s="115"/>
    </row>
    <row r="84" spans="1:7" ht="12" customHeight="1" x14ac:dyDescent="0.25">
      <c r="A84" s="112"/>
      <c r="B84" s="62" t="s">
        <v>46</v>
      </c>
      <c r="C84" s="119"/>
      <c r="D84" s="119"/>
      <c r="E84" s="119"/>
      <c r="F84" s="120"/>
      <c r="G84" s="115"/>
    </row>
    <row r="85" spans="1:7" ht="12" customHeight="1" x14ac:dyDescent="0.25">
      <c r="A85" s="112"/>
      <c r="B85" s="62" t="s">
        <v>47</v>
      </c>
      <c r="C85" s="119"/>
      <c r="D85" s="119"/>
      <c r="E85" s="119"/>
      <c r="F85" s="120"/>
      <c r="G85" s="115"/>
    </row>
    <row r="86" spans="1:7" ht="12.75" customHeight="1" thickBot="1" x14ac:dyDescent="0.3">
      <c r="A86" s="112"/>
      <c r="B86" s="63" t="s">
        <v>48</v>
      </c>
      <c r="C86" s="121"/>
      <c r="D86" s="121"/>
      <c r="E86" s="121"/>
      <c r="F86" s="122"/>
      <c r="G86" s="115"/>
    </row>
    <row r="87" spans="1:7" ht="12.75" customHeight="1" x14ac:dyDescent="0.25">
      <c r="A87" s="112"/>
      <c r="B87" s="116"/>
      <c r="C87" s="119"/>
      <c r="D87" s="119"/>
      <c r="E87" s="119"/>
      <c r="F87" s="119"/>
      <c r="G87" s="115"/>
    </row>
    <row r="88" spans="1:7" ht="15" customHeight="1" thickBot="1" x14ac:dyDescent="0.3">
      <c r="A88" s="112"/>
      <c r="B88" s="135" t="s">
        <v>49</v>
      </c>
      <c r="C88" s="136"/>
      <c r="D88" s="59"/>
      <c r="E88" s="123"/>
      <c r="F88" s="123"/>
      <c r="G88" s="115"/>
    </row>
    <row r="89" spans="1:7" ht="12" customHeight="1" x14ac:dyDescent="0.25">
      <c r="A89" s="112"/>
      <c r="B89" s="52" t="s">
        <v>37</v>
      </c>
      <c r="C89" s="38" t="s">
        <v>50</v>
      </c>
      <c r="D89" s="53" t="s">
        <v>51</v>
      </c>
      <c r="E89" s="123"/>
      <c r="F89" s="123"/>
      <c r="G89" s="115"/>
    </row>
    <row r="90" spans="1:7" ht="12" customHeight="1" x14ac:dyDescent="0.25">
      <c r="A90" s="112"/>
      <c r="B90" s="54" t="s">
        <v>52</v>
      </c>
      <c r="C90" s="39">
        <f>G31</f>
        <v>1525000</v>
      </c>
      <c r="D90" s="55">
        <f>(C90/C96)</f>
        <v>0.44789683047249995</v>
      </c>
      <c r="E90" s="123"/>
      <c r="F90" s="123"/>
      <c r="G90" s="115"/>
    </row>
    <row r="91" spans="1:7" ht="12" customHeight="1" x14ac:dyDescent="0.25">
      <c r="A91" s="112"/>
      <c r="B91" s="54" t="s">
        <v>53</v>
      </c>
      <c r="C91" s="40">
        <f>G36</f>
        <v>60000</v>
      </c>
      <c r="D91" s="55">
        <f>C91/C96</f>
        <v>1.7622170379245902E-2</v>
      </c>
      <c r="E91" s="123"/>
      <c r="F91" s="123"/>
      <c r="G91" s="115"/>
    </row>
    <row r="92" spans="1:7" ht="12" customHeight="1" x14ac:dyDescent="0.25">
      <c r="A92" s="112"/>
      <c r="B92" s="54" t="s">
        <v>54</v>
      </c>
      <c r="C92" s="39">
        <f>G44</f>
        <v>132500</v>
      </c>
      <c r="D92" s="55">
        <f>(C92/C96)</f>
        <v>3.8915626254168029E-2</v>
      </c>
      <c r="E92" s="123"/>
      <c r="F92" s="123"/>
      <c r="G92" s="115"/>
    </row>
    <row r="93" spans="1:7" ht="12" customHeight="1" x14ac:dyDescent="0.25">
      <c r="A93" s="112"/>
      <c r="B93" s="54" t="s">
        <v>30</v>
      </c>
      <c r="C93" s="39">
        <f>G66</f>
        <v>1412668.52</v>
      </c>
      <c r="D93" s="55">
        <f>(C93/C96)</f>
        <v>0.41490475581395242</v>
      </c>
      <c r="E93" s="123"/>
      <c r="F93" s="123"/>
      <c r="G93" s="115"/>
    </row>
    <row r="94" spans="1:7" ht="12" customHeight="1" x14ac:dyDescent="0.25">
      <c r="A94" s="112"/>
      <c r="B94" s="54" t="s">
        <v>55</v>
      </c>
      <c r="C94" s="41">
        <f>G71</f>
        <v>112500</v>
      </c>
      <c r="D94" s="55">
        <f>(C94/C96)</f>
        <v>3.3041569461086065E-2</v>
      </c>
      <c r="E94" s="124"/>
      <c r="F94" s="124"/>
      <c r="G94" s="115"/>
    </row>
    <row r="95" spans="1:7" ht="12" customHeight="1" x14ac:dyDescent="0.25">
      <c r="A95" s="112"/>
      <c r="B95" s="54" t="s">
        <v>56</v>
      </c>
      <c r="C95" s="41">
        <f>G74</f>
        <v>162133.42600000001</v>
      </c>
      <c r="D95" s="55">
        <f>(C95/C96)</f>
        <v>4.7619047619047623E-2</v>
      </c>
      <c r="E95" s="124"/>
      <c r="F95" s="124"/>
      <c r="G95" s="115"/>
    </row>
    <row r="96" spans="1:7" ht="12.75" customHeight="1" thickBot="1" x14ac:dyDescent="0.3">
      <c r="A96" s="112"/>
      <c r="B96" s="56" t="s">
        <v>57</v>
      </c>
      <c r="C96" s="57">
        <f>SUM(C90:C95)</f>
        <v>3404801.946</v>
      </c>
      <c r="D96" s="58">
        <f>SUM(D90:D95)</f>
        <v>1</v>
      </c>
      <c r="E96" s="124"/>
      <c r="F96" s="124"/>
      <c r="G96" s="115"/>
    </row>
    <row r="97" spans="1:7" ht="12" customHeight="1" x14ac:dyDescent="0.25">
      <c r="A97" s="112"/>
      <c r="B97" s="116"/>
      <c r="C97" s="114"/>
      <c r="D97" s="114"/>
      <c r="E97" s="114"/>
      <c r="F97" s="114"/>
      <c r="G97" s="115"/>
    </row>
    <row r="98" spans="1:7" ht="12.75" customHeight="1" x14ac:dyDescent="0.25">
      <c r="A98" s="112"/>
      <c r="B98" s="125"/>
      <c r="C98" s="114"/>
      <c r="D98" s="114"/>
      <c r="E98" s="114"/>
      <c r="F98" s="114"/>
      <c r="G98" s="115"/>
    </row>
    <row r="99" spans="1:7" ht="12" customHeight="1" thickBot="1" x14ac:dyDescent="0.3">
      <c r="A99" s="126"/>
      <c r="B99" s="64"/>
      <c r="C99" s="65" t="s">
        <v>116</v>
      </c>
      <c r="D99" s="66"/>
      <c r="E99" s="67"/>
      <c r="F99" s="127"/>
      <c r="G99" s="115"/>
    </row>
    <row r="100" spans="1:7" ht="12" customHeight="1" x14ac:dyDescent="0.25">
      <c r="A100" s="112"/>
      <c r="B100" s="68" t="s">
        <v>112</v>
      </c>
      <c r="C100" s="133">
        <v>30000</v>
      </c>
      <c r="D100" s="133">
        <v>34000</v>
      </c>
      <c r="E100" s="134">
        <v>40000</v>
      </c>
      <c r="F100" s="128"/>
      <c r="G100" s="129"/>
    </row>
    <row r="101" spans="1:7" ht="12.75" customHeight="1" thickBot="1" x14ac:dyDescent="0.3">
      <c r="A101" s="112"/>
      <c r="B101" s="56" t="s">
        <v>113</v>
      </c>
      <c r="C101" s="57">
        <f>(G75/C100)</f>
        <v>113.4933982</v>
      </c>
      <c r="D101" s="57">
        <f>(G75/D100)</f>
        <v>100.14123370588236</v>
      </c>
      <c r="E101" s="69">
        <f>(G75/E100)</f>
        <v>85.120048650000001</v>
      </c>
      <c r="F101" s="128"/>
      <c r="G101" s="129"/>
    </row>
    <row r="102" spans="1:7" ht="15.6" customHeight="1" x14ac:dyDescent="0.25">
      <c r="A102" s="112"/>
      <c r="B102" s="60" t="s">
        <v>58</v>
      </c>
      <c r="C102" s="42"/>
      <c r="D102" s="42"/>
      <c r="E102" s="42"/>
      <c r="F102" s="119"/>
      <c r="G102" s="119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3" orientation="portrait" r:id="rId1"/>
  <headerFooter>
    <oddFooter>&amp;C&amp;"Helvetica Neue,Regular"&amp;12&amp;K000000&amp;P</oddFooter>
  </headerFooter>
  <rowBreaks count="1" manualBreakCount="1">
    <brk id="66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623B6-21E6-46E4-A822-DAD1DCC0D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A5BB18-F525-4503-98D8-72C35612D3F1}">
  <ds:schemaRefs>
    <ds:schemaRef ds:uri="http://purl.org/dc/elements/1.1/"/>
    <ds:schemaRef ds:uri="http://purl.org/dc/dcmitype/"/>
    <ds:schemaRef ds:uri="http://purl.org/dc/terms/"/>
    <ds:schemaRef ds:uri="1030f0af-99cb-42f1-88fc-acec73331192"/>
    <ds:schemaRef ds:uri="http://schemas.microsoft.com/office/2006/documentManagement/types"/>
    <ds:schemaRef ds:uri="c5dbce2d-49dc-4afe-a5b0-d7fb7a901161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6B1480-7566-408D-8EB8-BAD320DCDE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LECHUGA TIPO ESCAROLA</vt:lpstr>
      <vt:lpstr>'LECHUGA TIPO ESCAROLA'!Área_de_impresión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2021-01-15T12:08:34Z</cp:lastPrinted>
  <dcterms:created xsi:type="dcterms:W3CDTF">2020-11-27T12:49:26Z</dcterms:created>
  <dcterms:modified xsi:type="dcterms:W3CDTF">2021-04-06T14:53:53Z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