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Area Ovalle/"/>
    </mc:Choice>
  </mc:AlternateContent>
  <xr:revisionPtr revIDLastSave="1" documentId="13_ncr:1_{FD03F7FA-51E7-421C-A49A-B373DF5662F5}" xr6:coauthVersionLast="46" xr6:coauthVersionMax="46" xr10:uidLastSave="{64E299D1-6774-43BB-B6B0-BEECBC507FF6}"/>
  <bookViews>
    <workbookView xWindow="-90" yWindow="-90" windowWidth="19380" windowHeight="10980" xr2:uid="{00000000-000D-0000-FFFF-FFFF00000000}"/>
  </bookViews>
  <sheets>
    <sheet name="Limó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8" i="1" l="1"/>
  <c r="D40" i="1"/>
  <c r="D39" i="1"/>
  <c r="D38" i="1"/>
  <c r="D37" i="1"/>
  <c r="G57" i="1" l="1"/>
  <c r="G64" i="1"/>
  <c r="G49" i="1" l="1"/>
  <c r="G48" i="1"/>
  <c r="G65" i="1"/>
  <c r="G24" i="1"/>
  <c r="G26" i="1"/>
  <c r="G54" i="1" l="1"/>
  <c r="G12" i="1" l="1"/>
  <c r="G39" i="1"/>
  <c r="G38" i="1"/>
  <c r="G27" i="1" l="1"/>
  <c r="G56" i="1" l="1"/>
  <c r="G58" i="1"/>
  <c r="G32" i="1"/>
  <c r="C86" i="1" s="1"/>
  <c r="G25" i="1"/>
  <c r="G50" i="1"/>
  <c r="G47" i="1"/>
  <c r="G22" i="1"/>
  <c r="G23" i="1"/>
  <c r="G21" i="1"/>
  <c r="G63" i="1" l="1"/>
  <c r="G52" i="1"/>
  <c r="G46" i="1"/>
  <c r="G40" i="1"/>
  <c r="G37" i="1"/>
  <c r="G71" i="1"/>
  <c r="G66" i="1" l="1"/>
  <c r="C89" i="1" s="1"/>
  <c r="G28" i="1"/>
  <c r="G59" i="1"/>
  <c r="G41" i="1"/>
  <c r="C87" i="1" s="1"/>
  <c r="C85" i="1" l="1"/>
  <c r="G68" i="1"/>
  <c r="G69" i="1" s="1"/>
  <c r="G70" i="1" l="1"/>
  <c r="C90" i="1"/>
  <c r="D96" i="1" l="1"/>
  <c r="C96" i="1"/>
  <c r="E96" i="1"/>
  <c r="G72" i="1"/>
  <c r="C91" i="1"/>
  <c r="D90" i="1" s="1"/>
  <c r="D88" i="1" l="1"/>
  <c r="D85" i="1"/>
  <c r="D87" i="1"/>
  <c r="D89" i="1"/>
  <c r="D91" i="1" l="1"/>
</calcChain>
</file>

<file path=xl/sharedStrings.xml><?xml version="1.0" encoding="utf-8"?>
<sst xmlns="http://schemas.openxmlformats.org/spreadsheetml/2006/main" count="169" uniqueCount="108">
  <si>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</si>
  <si>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</si>
  <si>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</si>
  <si>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</si>
  <si>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</si>
  <si>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</si>
  <si>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</si>
  <si>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</si>
  <si>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</si>
  <si>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</si>
  <si>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</si>
  <si>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</si>
  <si>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</si>
  <si>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</si>
  <si>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</si>
  <si>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</si>
  <si>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</si>
  <si>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</si>
  <si>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</si>
  <si>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</si>
  <si>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</si>
  <si>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</si>
  <si>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</si>
  <si>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</si>
  <si>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</si>
  <si>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</si>
  <si>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</si>
  <si>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</si>
  <si>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</si>
  <si>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</si>
  <si>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</si>
  <si>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</si>
  <si>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</si>
  <si>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</si>
  <si>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</si>
  <si>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</si>
  <si>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</si>
  <si>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</si>
  <si>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</si>
  <si>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</si>
  <si>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</si>
  <si>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</si>
  <si>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</si>
  <si>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</si>
  <si>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</si>
  <si>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</si>
  <si>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</si>
  <si>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</si>
  <si>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</si>
  <si>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</si>
  <si>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</si>
  <si>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</si>
  <si>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</si>
  <si>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</si>
  <si>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</si>
  <si>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</si>
  <si>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</si>
  <si>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</si>
  <si>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</si>
  <si>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</si>
  <si>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</si>
  <si>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</si>
  <si>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Coquimbo</t>
  </si>
  <si>
    <t>Ovalle</t>
  </si>
  <si>
    <t>Marzo-Mayo</t>
  </si>
  <si>
    <t>Cosecha</t>
  </si>
  <si>
    <t>Nitrato de Potasio</t>
  </si>
  <si>
    <t>Kg(25)</t>
  </si>
  <si>
    <t>Fletes</t>
  </si>
  <si>
    <t>Troya</t>
  </si>
  <si>
    <t>Post cosecha</t>
  </si>
  <si>
    <t xml:space="preserve">Aplicación de fertilizantes </t>
  </si>
  <si>
    <t>Aplicaciones de insecticidas</t>
  </si>
  <si>
    <t xml:space="preserve">Cosecha </t>
  </si>
  <si>
    <t>Lt.(20)</t>
  </si>
  <si>
    <t>Zero 5 EC</t>
  </si>
  <si>
    <t>Medio</t>
  </si>
  <si>
    <t>Mercado Nacional</t>
  </si>
  <si>
    <t xml:space="preserve">FUNGICIDA </t>
  </si>
  <si>
    <t>Helada-Sequia</t>
  </si>
  <si>
    <t xml:space="preserve">Riegos </t>
  </si>
  <si>
    <t xml:space="preserve">Urea </t>
  </si>
  <si>
    <t>kelpak</t>
  </si>
  <si>
    <t>Roundup</t>
  </si>
  <si>
    <t>Amistar top</t>
  </si>
  <si>
    <t>Electricidad Riego y Agua</t>
  </si>
  <si>
    <t>Agosto</t>
  </si>
  <si>
    <t>Poda y Pintura de Corte</t>
  </si>
  <si>
    <t>Todo el Año</t>
  </si>
  <si>
    <t>Rukan mix</t>
  </si>
  <si>
    <t>Septiembre-Marzo</t>
  </si>
  <si>
    <t>Acido Fosforico</t>
  </si>
  <si>
    <t>Eureka</t>
  </si>
  <si>
    <t>Todo el año</t>
  </si>
  <si>
    <t>Julio-Septiembre</t>
  </si>
  <si>
    <t>Septiembre- enero</t>
  </si>
  <si>
    <t>Mallas</t>
  </si>
  <si>
    <t xml:space="preserve">INSECTICIDAS y ACARICIDA </t>
  </si>
  <si>
    <t>Vertimec</t>
  </si>
  <si>
    <t>RENDIMIENTO (kg/Há.)</t>
  </si>
  <si>
    <t>PRECIO ESPERADO ($/kg)</t>
  </si>
  <si>
    <t>Mantención Riego</t>
  </si>
  <si>
    <t>Control Malezas</t>
  </si>
  <si>
    <t>Aplicación de Productos químicos</t>
  </si>
  <si>
    <t>ESCENARIOS COSTO UNITARIO  ($/kg)</t>
  </si>
  <si>
    <t>Rendimiento (kg/hà)</t>
  </si>
  <si>
    <t>Costo unitario ($/kg) (*)</t>
  </si>
  <si>
    <t>LIMONES (Año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</si>
</sst>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0" fontId="19" fillId="0" borderId="23"/>
    <xf numFmtId="41" fontId="20" fillId="0" borderId="0" applyFont="0" applyFill="0" applyBorder="0" applyAlignment="0" applyProtection="0"/>
  </cellStyleXfs>
  <cellXfs count="155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4" fontId="1" fillId="2" borderId="23" xfId="0" applyNumberFormat="1" applyFont="1" applyFill="1" applyBorder="1" applyAlignment="1">
      <alignment vertical="center"/>
    </xf>
    <xf numFmtId="164" fontId="17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4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4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4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3" fillId="2" borderId="37" xfId="0" applyNumberFormat="1" applyFont="1" applyFill="1" applyBorder="1" applyAlignment="1">
      <alignment vertical="center"/>
    </xf>
    <xf numFmtId="49" fontId="13" fillId="8" borderId="39" xfId="0" applyNumberFormat="1" applyFont="1" applyFill="1" applyBorder="1" applyAlignment="1">
      <alignment vertical="center"/>
    </xf>
    <xf numFmtId="165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49" fontId="15" fillId="2" borderId="48" xfId="0" applyNumberFormat="1" applyFont="1" applyFill="1" applyBorder="1" applyAlignment="1">
      <alignment vertical="center"/>
    </xf>
    <xf numFmtId="49" fontId="15" fillId="2" borderId="50" xfId="0" applyNumberFormat="1" applyFont="1" applyFill="1" applyBorder="1" applyAlignment="1">
      <alignment vertical="center"/>
    </xf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166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/>
    </xf>
    <xf numFmtId="49" fontId="4" fillId="2" borderId="57" xfId="0" applyNumberFormat="1" applyFont="1" applyFill="1" applyBorder="1" applyAlignment="1">
      <alignment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vertical="center"/>
    </xf>
    <xf numFmtId="3" fontId="4" fillId="2" borderId="57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5" fillId="2" borderId="47" xfId="0" applyFont="1" applyFill="1" applyBorder="1" applyAlignment="1">
      <alignment vertical="center"/>
    </xf>
    <xf numFmtId="0" fontId="15" fillId="2" borderId="49" xfId="0" applyFont="1" applyFill="1" applyBorder="1" applyAlignment="1">
      <alignment vertical="center"/>
    </xf>
    <xf numFmtId="0" fontId="15" fillId="2" borderId="51" xfId="0" applyFont="1" applyFill="1" applyBorder="1" applyAlignment="1">
      <alignment vertical="center"/>
    </xf>
    <xf numFmtId="0" fontId="15" fillId="2" borderId="52" xfId="0" applyFont="1" applyFill="1" applyBorder="1" applyAlignment="1">
      <alignment vertical="center"/>
    </xf>
    <xf numFmtId="0" fontId="15" fillId="9" borderId="44" xfId="0" applyFont="1" applyFill="1" applyBorder="1" applyAlignment="1">
      <alignment vertical="center"/>
    </xf>
    <xf numFmtId="0" fontId="15" fillId="7" borderId="23" xfId="0" applyFont="1" applyFill="1" applyBorder="1" applyAlignment="1">
      <alignment vertical="center"/>
    </xf>
    <xf numFmtId="49" fontId="15" fillId="8" borderId="36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3" fontId="4" fillId="2" borderId="59" xfId="0" applyNumberFormat="1" applyFont="1" applyFill="1" applyBorder="1" applyAlignment="1">
      <alignment horizontal="right" vertical="center" wrapText="1"/>
    </xf>
    <xf numFmtId="49" fontId="1" fillId="3" borderId="60" xfId="0" applyNumberFormat="1" applyFont="1" applyFill="1" applyBorder="1" applyAlignment="1">
      <alignment horizontal="center" vertical="center"/>
    </xf>
    <xf numFmtId="49" fontId="1" fillId="3" borderId="60" xfId="0" applyNumberFormat="1" applyFont="1" applyFill="1" applyBorder="1" applyAlignment="1">
      <alignment horizontal="center" vertical="center" wrapText="1"/>
    </xf>
    <xf numFmtId="49" fontId="3" fillId="3" borderId="61" xfId="0" applyNumberFormat="1" applyFont="1" applyFill="1" applyBorder="1" applyAlignment="1">
      <alignment vertical="center"/>
    </xf>
    <xf numFmtId="0" fontId="3" fillId="3" borderId="61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49" fontId="4" fillId="2" borderId="58" xfId="0" applyNumberFormat="1" applyFont="1" applyFill="1" applyBorder="1" applyAlignment="1">
      <alignment vertical="center" wrapText="1"/>
    </xf>
    <xf numFmtId="41" fontId="13" fillId="8" borderId="55" xfId="2" applyFont="1" applyFill="1" applyBorder="1" applyAlignment="1">
      <alignment vertical="center"/>
    </xf>
    <xf numFmtId="41" fontId="13" fillId="8" borderId="56" xfId="2" applyFont="1" applyFill="1" applyBorder="1" applyAlignment="1">
      <alignment vertical="center"/>
    </xf>
    <xf numFmtId="41" fontId="13" fillId="8" borderId="40" xfId="2" applyFont="1" applyFill="1" applyBorder="1" applyAlignment="1">
      <alignment vertical="center"/>
    </xf>
    <xf numFmtId="41" fontId="13" fillId="8" borderId="41" xfId="2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 vertical="center" wrapText="1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17096</xdr:colOff>
      <xdr:row>7</xdr:row>
      <xdr:rowOff>46514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731" y="190500"/>
          <a:ext cx="5878634" cy="1189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7"/>
  <sheetViews>
    <sheetView showGridLines="0" tabSelected="1" topLeftCell="B1" zoomScale="130" zoomScaleNormal="130" workbookViewId="0">
      <selection activeCell="C10" sqref="C10"/>
    </sheetView>
  </sheetViews>
  <sheetFormatPr baseColWidth="10" defaultColWidth="10.86328125" defaultRowHeight="11.25" customHeight="1" x14ac:dyDescent="0.75"/>
  <cols>
    <col min="1" max="1" width="4.40625" style="72" customWidth="1"/>
    <col min="2" max="2" width="17.26953125" style="72" customWidth="1"/>
    <col min="3" max="3" width="19.40625" style="72" customWidth="1"/>
    <col min="4" max="4" width="9.40625" style="72" customWidth="1"/>
    <col min="5" max="5" width="14.40625" style="72" customWidth="1"/>
    <col min="6" max="6" width="11" style="72" customWidth="1"/>
    <col min="7" max="7" width="12.40625" style="72" customWidth="1"/>
    <col min="8" max="255" width="10.86328125" style="72" customWidth="1"/>
    <col min="256" max="16384" width="10.86328125" style="73"/>
  </cols>
  <sheetData>
    <row r="1" spans="1:7" ht="15" customHeight="1" x14ac:dyDescent="0.75">
      <c r="A1" s="71"/>
      <c r="B1" s="71"/>
      <c r="C1" s="71"/>
      <c r="D1" s="71"/>
      <c r="E1" s="71"/>
      <c r="F1" s="71"/>
      <c r="G1" s="71"/>
    </row>
    <row r="2" spans="1:7" ht="15" customHeight="1" x14ac:dyDescent="0.75">
      <c r="A2" s="71"/>
      <c r="B2" s="71"/>
      <c r="C2" s="71"/>
      <c r="D2" s="71"/>
      <c r="E2" s="71"/>
      <c r="F2" s="71"/>
      <c r="G2" s="71"/>
    </row>
    <row r="3" spans="1:7" ht="15" customHeight="1" x14ac:dyDescent="0.75">
      <c r="A3" s="71"/>
      <c r="B3" s="71"/>
      <c r="C3" s="71"/>
      <c r="D3" s="71"/>
      <c r="E3" s="71"/>
      <c r="F3" s="71"/>
      <c r="G3" s="71"/>
    </row>
    <row r="4" spans="1:7" ht="15" customHeight="1" x14ac:dyDescent="0.75">
      <c r="A4" s="71"/>
      <c r="B4" s="71"/>
      <c r="C4" s="71"/>
      <c r="D4" s="71"/>
      <c r="E4" s="71"/>
      <c r="F4" s="71"/>
      <c r="G4" s="71"/>
    </row>
    <row r="5" spans="1:7" ht="15" customHeight="1" x14ac:dyDescent="0.75">
      <c r="A5" s="71"/>
      <c r="B5" s="71"/>
      <c r="C5" s="71"/>
      <c r="D5" s="71"/>
      <c r="E5" s="71"/>
      <c r="F5" s="71"/>
      <c r="G5" s="71"/>
    </row>
    <row r="6" spans="1:7" ht="15" customHeight="1" x14ac:dyDescent="0.75">
      <c r="A6" s="71"/>
      <c r="B6" s="71"/>
      <c r="C6" s="71"/>
      <c r="D6" s="71"/>
      <c r="E6" s="71"/>
      <c r="F6" s="71"/>
      <c r="G6" s="71"/>
    </row>
    <row r="7" spans="1:7" ht="15" customHeight="1" x14ac:dyDescent="0.75">
      <c r="A7" s="71"/>
      <c r="B7" s="71"/>
      <c r="C7" s="71"/>
      <c r="D7" s="71"/>
      <c r="E7" s="71"/>
      <c r="F7" s="71"/>
      <c r="G7" s="71"/>
    </row>
    <row r="8" spans="1:7" ht="15" customHeight="1" x14ac:dyDescent="0.75">
      <c r="A8" s="71"/>
      <c r="B8" s="74"/>
      <c r="C8" s="75"/>
      <c r="D8" s="71"/>
      <c r="E8" s="75"/>
      <c r="F8" s="75"/>
      <c r="G8" s="75"/>
    </row>
    <row r="9" spans="1:7" ht="12" customHeight="1" x14ac:dyDescent="0.75">
      <c r="A9" s="76"/>
      <c r="B9" s="1" t="s">
        <v>0</v>
      </c>
      <c r="C9" s="77" t="s">
        <v>107</v>
      </c>
      <c r="D9" s="78"/>
      <c r="E9" s="149" t="s">
        <v>99</v>
      </c>
      <c r="F9" s="150"/>
      <c r="G9" s="79">
        <v>25000</v>
      </c>
    </row>
    <row r="10" spans="1:7" ht="38.25" customHeight="1" x14ac:dyDescent="0.75">
      <c r="A10" s="76"/>
      <c r="B10" s="2" t="s">
        <v>1</v>
      </c>
      <c r="C10" s="3" t="s">
        <v>92</v>
      </c>
      <c r="D10" s="80"/>
      <c r="E10" s="147" t="s">
        <v>2</v>
      </c>
      <c r="F10" s="148"/>
      <c r="G10" s="81" t="s">
        <v>86</v>
      </c>
    </row>
    <row r="11" spans="1:7" ht="18" customHeight="1" x14ac:dyDescent="0.75">
      <c r="A11" s="76"/>
      <c r="B11" s="2" t="s">
        <v>3</v>
      </c>
      <c r="C11" s="81" t="s">
        <v>76</v>
      </c>
      <c r="D11" s="80"/>
      <c r="E11" s="147" t="s">
        <v>100</v>
      </c>
      <c r="F11" s="148"/>
      <c r="G11" s="82">
        <v>500</v>
      </c>
    </row>
    <row r="12" spans="1:7" ht="11.25" customHeight="1" x14ac:dyDescent="0.75">
      <c r="A12" s="76"/>
      <c r="B12" s="2" t="s">
        <v>4</v>
      </c>
      <c r="C12" s="83" t="s">
        <v>62</v>
      </c>
      <c r="D12" s="80"/>
      <c r="E12" s="84" t="s">
        <v>5</v>
      </c>
      <c r="F12" s="85"/>
      <c r="G12" s="86">
        <f>(G9*G11)</f>
        <v>12500000</v>
      </c>
    </row>
    <row r="13" spans="1:7" ht="11.25" customHeight="1" x14ac:dyDescent="0.75">
      <c r="A13" s="76"/>
      <c r="B13" s="2" t="s">
        <v>6</v>
      </c>
      <c r="C13" s="81" t="s">
        <v>63</v>
      </c>
      <c r="D13" s="80"/>
      <c r="E13" s="147" t="s">
        <v>7</v>
      </c>
      <c r="F13" s="148"/>
      <c r="G13" s="81" t="s">
        <v>77</v>
      </c>
    </row>
    <row r="14" spans="1:7" ht="13.5" customHeight="1" x14ac:dyDescent="0.75">
      <c r="A14" s="76"/>
      <c r="B14" s="2" t="s">
        <v>8</v>
      </c>
      <c r="C14" s="81" t="s">
        <v>61</v>
      </c>
      <c r="D14" s="80"/>
      <c r="E14" s="147" t="s">
        <v>9</v>
      </c>
      <c r="F14" s="148"/>
      <c r="G14" s="81" t="s">
        <v>93</v>
      </c>
    </row>
    <row r="15" spans="1:7" ht="25.5" customHeight="1" x14ac:dyDescent="0.75">
      <c r="A15" s="76"/>
      <c r="B15" s="2" t="s">
        <v>10</v>
      </c>
      <c r="C15" s="87">
        <v>44242</v>
      </c>
      <c r="D15" s="80"/>
      <c r="E15" s="151" t="s">
        <v>11</v>
      </c>
      <c r="F15" s="152"/>
      <c r="G15" s="83" t="s">
        <v>79</v>
      </c>
    </row>
    <row r="16" spans="1:7" ht="12" customHeight="1" x14ac:dyDescent="0.75">
      <c r="A16" s="71"/>
      <c r="B16" s="88"/>
      <c r="C16" s="89"/>
      <c r="D16" s="6"/>
      <c r="E16" s="90"/>
      <c r="F16" s="90"/>
      <c r="G16" s="91"/>
    </row>
    <row r="17" spans="1:7" ht="12" customHeight="1" x14ac:dyDescent="0.75">
      <c r="A17" s="92"/>
      <c r="B17" s="153" t="s">
        <v>12</v>
      </c>
      <c r="C17" s="154"/>
      <c r="D17" s="154"/>
      <c r="E17" s="154"/>
      <c r="F17" s="154"/>
      <c r="G17" s="154"/>
    </row>
    <row r="18" spans="1:7" ht="12" customHeight="1" x14ac:dyDescent="0.75">
      <c r="A18" s="71"/>
      <c r="B18" s="93"/>
      <c r="C18" s="94"/>
      <c r="D18" s="94"/>
      <c r="E18" s="94"/>
      <c r="F18" s="95"/>
      <c r="G18" s="95"/>
    </row>
    <row r="19" spans="1:7" ht="12" customHeight="1" x14ac:dyDescent="0.75">
      <c r="A19" s="76"/>
      <c r="B19" s="4" t="s">
        <v>13</v>
      </c>
      <c r="C19" s="5"/>
      <c r="D19" s="6"/>
      <c r="E19" s="6"/>
      <c r="F19" s="6"/>
      <c r="G19" s="6"/>
    </row>
    <row r="20" spans="1:7" ht="24" customHeight="1" x14ac:dyDescent="0.75">
      <c r="A20" s="92"/>
      <c r="B20" s="7" t="s">
        <v>14</v>
      </c>
      <c r="C20" s="7" t="s">
        <v>15</v>
      </c>
      <c r="D20" s="7" t="s">
        <v>16</v>
      </c>
      <c r="E20" s="7" t="s">
        <v>17</v>
      </c>
      <c r="F20" s="7" t="s">
        <v>18</v>
      </c>
      <c r="G20" s="7" t="s">
        <v>19</v>
      </c>
    </row>
    <row r="21" spans="1:7" ht="14.75" x14ac:dyDescent="0.75">
      <c r="A21" s="92"/>
      <c r="B21" s="96" t="s">
        <v>87</v>
      </c>
      <c r="C21" s="3" t="s">
        <v>20</v>
      </c>
      <c r="D21" s="97">
        <v>10</v>
      </c>
      <c r="E21" s="96" t="s">
        <v>94</v>
      </c>
      <c r="F21" s="86">
        <v>20000</v>
      </c>
      <c r="G21" s="86">
        <f t="shared" ref="G21:G26" si="0">(D21*F21)</f>
        <v>200000</v>
      </c>
    </row>
    <row r="22" spans="1:7" ht="14.75" x14ac:dyDescent="0.75">
      <c r="A22" s="92"/>
      <c r="B22" s="96" t="s">
        <v>101</v>
      </c>
      <c r="C22" s="3" t="s">
        <v>20</v>
      </c>
      <c r="D22" s="97">
        <v>12</v>
      </c>
      <c r="E22" s="96" t="s">
        <v>88</v>
      </c>
      <c r="F22" s="86">
        <v>20000</v>
      </c>
      <c r="G22" s="86">
        <f t="shared" si="0"/>
        <v>240000</v>
      </c>
    </row>
    <row r="23" spans="1:7" ht="14.75" x14ac:dyDescent="0.75">
      <c r="A23" s="92"/>
      <c r="B23" s="96" t="s">
        <v>80</v>
      </c>
      <c r="C23" s="3" t="s">
        <v>20</v>
      </c>
      <c r="D23" s="97">
        <v>24</v>
      </c>
      <c r="E23" s="96" t="s">
        <v>88</v>
      </c>
      <c r="F23" s="86">
        <v>20000</v>
      </c>
      <c r="G23" s="86">
        <f t="shared" si="0"/>
        <v>480000</v>
      </c>
    </row>
    <row r="24" spans="1:7" ht="14.75" x14ac:dyDescent="0.75">
      <c r="A24" s="92"/>
      <c r="B24" s="96" t="s">
        <v>102</v>
      </c>
      <c r="C24" s="3" t="s">
        <v>20</v>
      </c>
      <c r="D24" s="97">
        <v>8</v>
      </c>
      <c r="E24" s="96" t="s">
        <v>95</v>
      </c>
      <c r="F24" s="86">
        <v>20000</v>
      </c>
      <c r="G24" s="86">
        <f t="shared" si="0"/>
        <v>160000</v>
      </c>
    </row>
    <row r="25" spans="1:7" ht="21" x14ac:dyDescent="0.75">
      <c r="A25" s="92"/>
      <c r="B25" s="96" t="s">
        <v>103</v>
      </c>
      <c r="C25" s="3" t="s">
        <v>20</v>
      </c>
      <c r="D25" s="97">
        <v>20</v>
      </c>
      <c r="E25" s="96" t="s">
        <v>88</v>
      </c>
      <c r="F25" s="86">
        <v>20000</v>
      </c>
      <c r="G25" s="86">
        <f t="shared" si="0"/>
        <v>400000</v>
      </c>
    </row>
    <row r="26" spans="1:7" ht="14.75" x14ac:dyDescent="0.75">
      <c r="A26" s="92"/>
      <c r="B26" s="96" t="s">
        <v>70</v>
      </c>
      <c r="C26" s="3" t="s">
        <v>20</v>
      </c>
      <c r="D26" s="97">
        <v>5</v>
      </c>
      <c r="E26" s="96" t="s">
        <v>90</v>
      </c>
      <c r="F26" s="86">
        <v>20000</v>
      </c>
      <c r="G26" s="86">
        <f t="shared" si="0"/>
        <v>100000</v>
      </c>
    </row>
    <row r="27" spans="1:7" ht="14.75" x14ac:dyDescent="0.75">
      <c r="A27" s="92"/>
      <c r="B27" s="96" t="s">
        <v>65</v>
      </c>
      <c r="C27" s="3" t="s">
        <v>20</v>
      </c>
      <c r="D27" s="97">
        <v>12</v>
      </c>
      <c r="E27" s="96" t="s">
        <v>64</v>
      </c>
      <c r="F27" s="86">
        <v>20000</v>
      </c>
      <c r="G27" s="86">
        <f t="shared" ref="G27" si="1">(D27*F27)</f>
        <v>240000</v>
      </c>
    </row>
    <row r="28" spans="1:7" ht="12.75" customHeight="1" x14ac:dyDescent="0.75">
      <c r="A28" s="92"/>
      <c r="B28" s="8" t="s">
        <v>21</v>
      </c>
      <c r="C28" s="9"/>
      <c r="D28" s="9"/>
      <c r="E28" s="9"/>
      <c r="F28" s="10"/>
      <c r="G28" s="11">
        <f>SUM(G21:G27)</f>
        <v>1820000</v>
      </c>
    </row>
    <row r="29" spans="1:7" ht="12" customHeight="1" x14ac:dyDescent="0.75">
      <c r="A29" s="71"/>
      <c r="B29" s="93"/>
      <c r="C29" s="95"/>
      <c r="D29" s="95"/>
      <c r="E29" s="95"/>
      <c r="F29" s="98"/>
      <c r="G29" s="98"/>
    </row>
    <row r="30" spans="1:7" ht="12" customHeight="1" x14ac:dyDescent="0.75">
      <c r="A30" s="76"/>
      <c r="B30" s="12" t="s">
        <v>22</v>
      </c>
      <c r="C30" s="13"/>
      <c r="D30" s="14"/>
      <c r="E30" s="14"/>
      <c r="F30" s="15"/>
      <c r="G30" s="15"/>
    </row>
    <row r="31" spans="1:7" ht="24" customHeight="1" x14ac:dyDescent="0.75">
      <c r="A31" s="76"/>
      <c r="B31" s="132" t="s">
        <v>14</v>
      </c>
      <c r="C31" s="133" t="s">
        <v>15</v>
      </c>
      <c r="D31" s="133" t="s">
        <v>16</v>
      </c>
      <c r="E31" s="132" t="s">
        <v>17</v>
      </c>
      <c r="F31" s="133" t="s">
        <v>18</v>
      </c>
      <c r="G31" s="16" t="s">
        <v>19</v>
      </c>
    </row>
    <row r="32" spans="1:7" ht="12" customHeight="1" x14ac:dyDescent="0.75">
      <c r="A32" s="120"/>
      <c r="B32" s="137"/>
      <c r="C32" s="138"/>
      <c r="D32" s="138"/>
      <c r="E32" s="139"/>
      <c r="F32" s="137"/>
      <c r="G32" s="131">
        <f>+D32*F32</f>
        <v>0</v>
      </c>
    </row>
    <row r="33" spans="1:11" ht="12" customHeight="1" x14ac:dyDescent="0.75">
      <c r="A33" s="76"/>
      <c r="B33" s="134" t="s">
        <v>23</v>
      </c>
      <c r="C33" s="135"/>
      <c r="D33" s="135"/>
      <c r="E33" s="135"/>
      <c r="F33" s="136"/>
      <c r="G33" s="17"/>
    </row>
    <row r="34" spans="1:11" ht="12" customHeight="1" x14ac:dyDescent="0.75">
      <c r="A34" s="71"/>
      <c r="B34" s="99"/>
      <c r="C34" s="100"/>
      <c r="D34" s="100"/>
      <c r="E34" s="100"/>
      <c r="F34" s="101"/>
      <c r="G34" s="101"/>
    </row>
    <row r="35" spans="1:11" ht="12" customHeight="1" x14ac:dyDescent="0.75">
      <c r="A35" s="76"/>
      <c r="B35" s="12" t="s">
        <v>24</v>
      </c>
      <c r="C35" s="13"/>
      <c r="D35" s="14"/>
      <c r="E35" s="14"/>
      <c r="F35" s="15"/>
      <c r="G35" s="15"/>
    </row>
    <row r="36" spans="1:11" ht="24" customHeight="1" x14ac:dyDescent="0.75">
      <c r="A36" s="76"/>
      <c r="B36" s="18" t="s">
        <v>14</v>
      </c>
      <c r="C36" s="18" t="s">
        <v>15</v>
      </c>
      <c r="D36" s="18" t="s">
        <v>16</v>
      </c>
      <c r="E36" s="18" t="s">
        <v>17</v>
      </c>
      <c r="F36" s="19" t="s">
        <v>18</v>
      </c>
      <c r="G36" s="18" t="s">
        <v>19</v>
      </c>
    </row>
    <row r="37" spans="1:11" ht="12.75" customHeight="1" x14ac:dyDescent="0.75">
      <c r="A37" s="92"/>
      <c r="B37" s="96" t="s">
        <v>70</v>
      </c>
      <c r="C37" s="3" t="s">
        <v>25</v>
      </c>
      <c r="D37" s="144">
        <f>4/8</f>
        <v>0.5</v>
      </c>
      <c r="E37" s="96" t="s">
        <v>90</v>
      </c>
      <c r="F37" s="86">
        <v>200000</v>
      </c>
      <c r="G37" s="86">
        <f t="shared" ref="G37:G40" si="2">(D37*F37)</f>
        <v>100000</v>
      </c>
    </row>
    <row r="38" spans="1:11" ht="25.5" customHeight="1" x14ac:dyDescent="0.75">
      <c r="A38" s="92"/>
      <c r="B38" s="96" t="s">
        <v>71</v>
      </c>
      <c r="C38" s="3" t="s">
        <v>25</v>
      </c>
      <c r="D38" s="144">
        <f>12/8</f>
        <v>1.5</v>
      </c>
      <c r="E38" s="96" t="s">
        <v>93</v>
      </c>
      <c r="F38" s="86">
        <v>200000</v>
      </c>
      <c r="G38" s="86">
        <f t="shared" ref="G38" si="3">(D38*F38)</f>
        <v>300000</v>
      </c>
    </row>
    <row r="39" spans="1:11" ht="25.5" customHeight="1" x14ac:dyDescent="0.75">
      <c r="A39" s="92"/>
      <c r="B39" s="96" t="s">
        <v>72</v>
      </c>
      <c r="C39" s="3" t="s">
        <v>25</v>
      </c>
      <c r="D39" s="144">
        <f>12/8</f>
        <v>1.5</v>
      </c>
      <c r="E39" s="96" t="s">
        <v>93</v>
      </c>
      <c r="F39" s="86">
        <v>200000</v>
      </c>
      <c r="G39" s="86">
        <f t="shared" ref="G39" si="4">(D39*F39)</f>
        <v>300000</v>
      </c>
    </row>
    <row r="40" spans="1:11" ht="12.75" customHeight="1" x14ac:dyDescent="0.75">
      <c r="A40" s="92"/>
      <c r="B40" s="96" t="s">
        <v>73</v>
      </c>
      <c r="C40" s="3" t="s">
        <v>25</v>
      </c>
      <c r="D40" s="97">
        <f>10/8</f>
        <v>1.25</v>
      </c>
      <c r="E40" s="96" t="s">
        <v>64</v>
      </c>
      <c r="F40" s="86">
        <v>150000</v>
      </c>
      <c r="G40" s="86">
        <f t="shared" si="2"/>
        <v>187500</v>
      </c>
    </row>
    <row r="41" spans="1:11" ht="12.75" customHeight="1" x14ac:dyDescent="0.75">
      <c r="A41" s="76"/>
      <c r="B41" s="20" t="s">
        <v>26</v>
      </c>
      <c r="C41" s="21"/>
      <c r="D41" s="21"/>
      <c r="E41" s="21"/>
      <c r="F41" s="22"/>
      <c r="G41" s="23">
        <f>SUM(G37:G40)</f>
        <v>887500</v>
      </c>
    </row>
    <row r="42" spans="1:11" ht="12" customHeight="1" x14ac:dyDescent="0.75">
      <c r="A42" s="71"/>
      <c r="B42" s="99"/>
      <c r="C42" s="100"/>
      <c r="D42" s="100"/>
      <c r="E42" s="100"/>
      <c r="F42" s="101"/>
      <c r="G42" s="101"/>
    </row>
    <row r="43" spans="1:11" ht="12" customHeight="1" x14ac:dyDescent="0.75">
      <c r="A43" s="76"/>
      <c r="B43" s="12" t="s">
        <v>27</v>
      </c>
      <c r="C43" s="13"/>
      <c r="D43" s="14"/>
      <c r="E43" s="14"/>
      <c r="F43" s="15"/>
      <c r="G43" s="15"/>
    </row>
    <row r="44" spans="1:11" ht="24" customHeight="1" x14ac:dyDescent="0.75">
      <c r="A44" s="76"/>
      <c r="B44" s="19" t="s">
        <v>28</v>
      </c>
      <c r="C44" s="19" t="s">
        <v>29</v>
      </c>
      <c r="D44" s="19" t="s">
        <v>30</v>
      </c>
      <c r="E44" s="19" t="s">
        <v>17</v>
      </c>
      <c r="F44" s="19" t="s">
        <v>18</v>
      </c>
      <c r="G44" s="19" t="s">
        <v>19</v>
      </c>
      <c r="K44" s="102"/>
    </row>
    <row r="45" spans="1:11" ht="12.75" customHeight="1" x14ac:dyDescent="0.75">
      <c r="A45" s="92"/>
      <c r="B45" s="103" t="s">
        <v>31</v>
      </c>
      <c r="C45" s="104"/>
      <c r="D45" s="85"/>
      <c r="E45" s="104"/>
      <c r="F45" s="105"/>
      <c r="G45" s="105"/>
    </row>
    <row r="46" spans="1:11" ht="12.75" customHeight="1" x14ac:dyDescent="0.75">
      <c r="A46" s="92"/>
      <c r="B46" s="84" t="s">
        <v>81</v>
      </c>
      <c r="C46" s="106" t="s">
        <v>67</v>
      </c>
      <c r="D46" s="107">
        <v>15</v>
      </c>
      <c r="E46" s="96" t="s">
        <v>93</v>
      </c>
      <c r="F46" s="105">
        <v>10840</v>
      </c>
      <c r="G46" s="105">
        <f>(D46*F46)</f>
        <v>162600</v>
      </c>
    </row>
    <row r="47" spans="1:11" ht="12.75" customHeight="1" x14ac:dyDescent="0.75">
      <c r="A47" s="92"/>
      <c r="B47" s="84" t="s">
        <v>66</v>
      </c>
      <c r="C47" s="106" t="s">
        <v>74</v>
      </c>
      <c r="D47" s="107">
        <v>20</v>
      </c>
      <c r="E47" s="96" t="s">
        <v>93</v>
      </c>
      <c r="F47" s="105">
        <v>18403</v>
      </c>
      <c r="G47" s="105">
        <f>(D47*F47)</f>
        <v>368060</v>
      </c>
    </row>
    <row r="48" spans="1:11" ht="12.75" customHeight="1" x14ac:dyDescent="0.75">
      <c r="A48" s="92"/>
      <c r="B48" s="84" t="s">
        <v>89</v>
      </c>
      <c r="C48" s="106" t="s">
        <v>74</v>
      </c>
      <c r="D48" s="107">
        <v>20</v>
      </c>
      <c r="E48" s="96" t="s">
        <v>93</v>
      </c>
      <c r="F48" s="105">
        <v>10000</v>
      </c>
      <c r="G48" s="105">
        <f>(D48*F48)</f>
        <v>200000</v>
      </c>
    </row>
    <row r="49" spans="1:7" ht="12.75" customHeight="1" x14ac:dyDescent="0.75">
      <c r="A49" s="92"/>
      <c r="B49" s="84" t="s">
        <v>91</v>
      </c>
      <c r="C49" s="106" t="s">
        <v>74</v>
      </c>
      <c r="D49" s="107">
        <v>5</v>
      </c>
      <c r="E49" s="96" t="s">
        <v>93</v>
      </c>
      <c r="F49" s="105">
        <v>22000</v>
      </c>
      <c r="G49" s="105">
        <f>(D49*F49)</f>
        <v>110000</v>
      </c>
    </row>
    <row r="50" spans="1:7" ht="12.75" customHeight="1" x14ac:dyDescent="0.75">
      <c r="A50" s="92"/>
      <c r="B50" s="84" t="s">
        <v>82</v>
      </c>
      <c r="C50" s="106" t="s">
        <v>67</v>
      </c>
      <c r="D50" s="107">
        <v>10</v>
      </c>
      <c r="E50" s="96" t="s">
        <v>93</v>
      </c>
      <c r="F50" s="105">
        <v>18403</v>
      </c>
      <c r="G50" s="105">
        <f>(D50*F50)</f>
        <v>184030</v>
      </c>
    </row>
    <row r="51" spans="1:7" ht="12.75" customHeight="1" x14ac:dyDescent="0.75">
      <c r="A51" s="92"/>
      <c r="B51" s="103" t="s">
        <v>32</v>
      </c>
      <c r="C51" s="104"/>
      <c r="D51" s="85"/>
      <c r="E51" s="104"/>
      <c r="F51" s="105"/>
      <c r="G51" s="105"/>
    </row>
    <row r="52" spans="1:7" ht="12.75" customHeight="1" x14ac:dyDescent="0.75">
      <c r="A52" s="92"/>
      <c r="B52" s="84" t="s">
        <v>83</v>
      </c>
      <c r="C52" s="106" t="s">
        <v>33</v>
      </c>
      <c r="D52" s="107">
        <v>6</v>
      </c>
      <c r="E52" s="96" t="s">
        <v>93</v>
      </c>
      <c r="F52" s="105">
        <v>9800</v>
      </c>
      <c r="G52" s="105">
        <f>(D52*F52)</f>
        <v>58800</v>
      </c>
    </row>
    <row r="53" spans="1:7" ht="12.75" customHeight="1" x14ac:dyDescent="0.75">
      <c r="A53" s="92"/>
      <c r="B53" s="103" t="s">
        <v>78</v>
      </c>
      <c r="C53" s="106"/>
      <c r="D53" s="107"/>
      <c r="E53" s="106"/>
      <c r="F53" s="105"/>
      <c r="G53" s="105"/>
    </row>
    <row r="54" spans="1:7" ht="12.75" customHeight="1" x14ac:dyDescent="0.75">
      <c r="A54" s="92"/>
      <c r="B54" s="84" t="s">
        <v>84</v>
      </c>
      <c r="C54" s="106" t="s">
        <v>33</v>
      </c>
      <c r="D54" s="107">
        <v>4</v>
      </c>
      <c r="E54" s="108" t="s">
        <v>93</v>
      </c>
      <c r="F54" s="105">
        <v>58000</v>
      </c>
      <c r="G54" s="105">
        <f>(D54*F54)</f>
        <v>232000</v>
      </c>
    </row>
    <row r="55" spans="1:7" ht="12.75" customHeight="1" x14ac:dyDescent="0.75">
      <c r="A55" s="92"/>
      <c r="B55" s="103" t="s">
        <v>97</v>
      </c>
      <c r="C55" s="104"/>
      <c r="D55" s="85"/>
      <c r="E55" s="104"/>
      <c r="F55" s="105"/>
      <c r="G55" s="105"/>
    </row>
    <row r="56" spans="1:7" ht="12.75" customHeight="1" x14ac:dyDescent="0.75">
      <c r="A56" s="92"/>
      <c r="B56" s="109" t="s">
        <v>69</v>
      </c>
      <c r="C56" s="110" t="s">
        <v>33</v>
      </c>
      <c r="D56" s="111">
        <v>5</v>
      </c>
      <c r="E56" s="96" t="s">
        <v>93</v>
      </c>
      <c r="F56" s="112">
        <v>15042</v>
      </c>
      <c r="G56" s="112">
        <f>+F56*D56</f>
        <v>75210</v>
      </c>
    </row>
    <row r="57" spans="1:7" ht="12.75" customHeight="1" x14ac:dyDescent="0.75">
      <c r="A57" s="92"/>
      <c r="B57" s="109" t="s">
        <v>98</v>
      </c>
      <c r="C57" s="110" t="s">
        <v>33</v>
      </c>
      <c r="D57" s="111">
        <v>1</v>
      </c>
      <c r="E57" s="96" t="s">
        <v>93</v>
      </c>
      <c r="F57" s="112">
        <v>25126</v>
      </c>
      <c r="G57" s="112">
        <f>+F57*D57</f>
        <v>25126</v>
      </c>
    </row>
    <row r="58" spans="1:7" ht="12.75" customHeight="1" x14ac:dyDescent="0.75">
      <c r="A58" s="92"/>
      <c r="B58" s="113" t="s">
        <v>75</v>
      </c>
      <c r="C58" s="114" t="s">
        <v>33</v>
      </c>
      <c r="D58" s="115">
        <v>5</v>
      </c>
      <c r="E58" s="96" t="s">
        <v>93</v>
      </c>
      <c r="F58" s="116">
        <v>38655</v>
      </c>
      <c r="G58" s="116">
        <f>(D58*F58)</f>
        <v>193275</v>
      </c>
    </row>
    <row r="59" spans="1:7" ht="13.5" customHeight="1" x14ac:dyDescent="0.75">
      <c r="A59" s="76"/>
      <c r="B59" s="24" t="s">
        <v>34</v>
      </c>
      <c r="C59" s="25"/>
      <c r="D59" s="25"/>
      <c r="E59" s="25"/>
      <c r="F59" s="26"/>
      <c r="G59" s="27">
        <f>SUM(G45:G58)</f>
        <v>1609101</v>
      </c>
    </row>
    <row r="60" spans="1:7" ht="12" customHeight="1" x14ac:dyDescent="0.75">
      <c r="A60" s="71"/>
      <c r="B60" s="99"/>
      <c r="C60" s="100"/>
      <c r="D60" s="100"/>
      <c r="E60" s="117"/>
      <c r="F60" s="101"/>
      <c r="G60" s="101"/>
    </row>
    <row r="61" spans="1:7" ht="12" customHeight="1" x14ac:dyDescent="0.75">
      <c r="A61" s="76"/>
      <c r="B61" s="12" t="s">
        <v>35</v>
      </c>
      <c r="C61" s="13"/>
      <c r="D61" s="14"/>
      <c r="E61" s="14"/>
      <c r="F61" s="15"/>
      <c r="G61" s="15"/>
    </row>
    <row r="62" spans="1:7" ht="24" customHeight="1" x14ac:dyDescent="0.75">
      <c r="A62" s="76"/>
      <c r="B62" s="18" t="s">
        <v>36</v>
      </c>
      <c r="C62" s="19" t="s">
        <v>29</v>
      </c>
      <c r="D62" s="19" t="s">
        <v>30</v>
      </c>
      <c r="E62" s="18" t="s">
        <v>17</v>
      </c>
      <c r="F62" s="19" t="s">
        <v>18</v>
      </c>
      <c r="G62" s="18" t="s">
        <v>19</v>
      </c>
    </row>
    <row r="63" spans="1:7" ht="12.75" customHeight="1" x14ac:dyDescent="0.75">
      <c r="A63" s="92"/>
      <c r="B63" s="96" t="s">
        <v>68</v>
      </c>
      <c r="C63" s="106" t="s">
        <v>29</v>
      </c>
      <c r="D63" s="105">
        <v>10</v>
      </c>
      <c r="E63" s="96" t="s">
        <v>93</v>
      </c>
      <c r="F63" s="105">
        <v>40000</v>
      </c>
      <c r="G63" s="105">
        <f>(D63*F63)</f>
        <v>400000</v>
      </c>
    </row>
    <row r="64" spans="1:7" ht="12.75" customHeight="1" x14ac:dyDescent="0.75">
      <c r="A64" s="92"/>
      <c r="B64" s="96" t="s">
        <v>96</v>
      </c>
      <c r="C64" s="106" t="s">
        <v>29</v>
      </c>
      <c r="D64" s="105">
        <v>1500</v>
      </c>
      <c r="E64" s="96" t="s">
        <v>93</v>
      </c>
      <c r="F64" s="105">
        <v>90</v>
      </c>
      <c r="G64" s="105">
        <f>(D64*F64)</f>
        <v>135000</v>
      </c>
    </row>
    <row r="65" spans="1:7" ht="12.75" customHeight="1" x14ac:dyDescent="0.75">
      <c r="A65" s="92"/>
      <c r="B65" s="96" t="s">
        <v>85</v>
      </c>
      <c r="C65" s="106" t="s">
        <v>29</v>
      </c>
      <c r="D65" s="105">
        <v>1</v>
      </c>
      <c r="E65" s="96" t="s">
        <v>93</v>
      </c>
      <c r="F65" s="105">
        <v>1200000</v>
      </c>
      <c r="G65" s="105">
        <f>+F65</f>
        <v>1200000</v>
      </c>
    </row>
    <row r="66" spans="1:7" ht="13.5" customHeight="1" x14ac:dyDescent="0.75">
      <c r="A66" s="76"/>
      <c r="B66" s="28" t="s">
        <v>37</v>
      </c>
      <c r="C66" s="29"/>
      <c r="D66" s="29"/>
      <c r="E66" s="29"/>
      <c r="F66" s="30"/>
      <c r="G66" s="31">
        <f>SUM(G63+G65)</f>
        <v>1600000</v>
      </c>
    </row>
    <row r="67" spans="1:7" ht="12" customHeight="1" x14ac:dyDescent="0.75">
      <c r="A67" s="71"/>
      <c r="B67" s="118"/>
      <c r="C67" s="118"/>
      <c r="D67" s="118"/>
      <c r="E67" s="118"/>
      <c r="F67" s="119"/>
      <c r="G67" s="119"/>
    </row>
    <row r="68" spans="1:7" ht="12" customHeight="1" x14ac:dyDescent="0.75">
      <c r="A68" s="120"/>
      <c r="B68" s="43" t="s">
        <v>38</v>
      </c>
      <c r="C68" s="44"/>
      <c r="D68" s="44"/>
      <c r="E68" s="44"/>
      <c r="F68" s="44"/>
      <c r="G68" s="45">
        <f>G28+G41+G59+G66</f>
        <v>5916601</v>
      </c>
    </row>
    <row r="69" spans="1:7" ht="12" customHeight="1" x14ac:dyDescent="0.75">
      <c r="A69" s="120"/>
      <c r="B69" s="46" t="s">
        <v>39</v>
      </c>
      <c r="C69" s="33"/>
      <c r="D69" s="33"/>
      <c r="E69" s="33"/>
      <c r="F69" s="33"/>
      <c r="G69" s="47">
        <f>G68*0.05</f>
        <v>295830.05</v>
      </c>
    </row>
    <row r="70" spans="1:7" ht="12" customHeight="1" x14ac:dyDescent="0.75">
      <c r="A70" s="120"/>
      <c r="B70" s="48" t="s">
        <v>40</v>
      </c>
      <c r="C70" s="32"/>
      <c r="D70" s="32"/>
      <c r="E70" s="32"/>
      <c r="F70" s="32"/>
      <c r="G70" s="49">
        <f>G69+G68</f>
        <v>6212431.0499999998</v>
      </c>
    </row>
    <row r="71" spans="1:7" ht="12" customHeight="1" x14ac:dyDescent="0.75">
      <c r="A71" s="120"/>
      <c r="B71" s="46" t="s">
        <v>41</v>
      </c>
      <c r="C71" s="33"/>
      <c r="D71" s="33"/>
      <c r="E71" s="33"/>
      <c r="F71" s="33"/>
      <c r="G71" s="47">
        <f>G12</f>
        <v>12500000</v>
      </c>
    </row>
    <row r="72" spans="1:7" ht="12" customHeight="1" x14ac:dyDescent="0.75">
      <c r="A72" s="120"/>
      <c r="B72" s="50" t="s">
        <v>42</v>
      </c>
      <c r="C72" s="51"/>
      <c r="D72" s="51"/>
      <c r="E72" s="51"/>
      <c r="F72" s="51"/>
      <c r="G72" s="52">
        <f>G71-G70</f>
        <v>6287568.9500000002</v>
      </c>
    </row>
    <row r="73" spans="1:7" ht="12" customHeight="1" x14ac:dyDescent="0.75">
      <c r="A73" s="120"/>
      <c r="B73" s="41" t="s">
        <v>43</v>
      </c>
      <c r="C73" s="42"/>
      <c r="D73" s="42"/>
      <c r="E73" s="42"/>
      <c r="F73" s="42"/>
      <c r="G73" s="39"/>
    </row>
    <row r="74" spans="1:7" ht="12.75" customHeight="1" thickBot="1" x14ac:dyDescent="0.9">
      <c r="A74" s="120"/>
      <c r="B74" s="53"/>
      <c r="C74" s="42"/>
      <c r="D74" s="42"/>
      <c r="E74" s="42"/>
      <c r="F74" s="42"/>
      <c r="G74" s="39"/>
    </row>
    <row r="75" spans="1:7" ht="12" customHeight="1" x14ac:dyDescent="0.75">
      <c r="A75" s="120"/>
      <c r="B75" s="62" t="s">
        <v>44</v>
      </c>
      <c r="C75" s="121"/>
      <c r="D75" s="121"/>
      <c r="E75" s="121"/>
      <c r="F75" s="122"/>
      <c r="G75" s="39"/>
    </row>
    <row r="76" spans="1:7" ht="12" customHeight="1" x14ac:dyDescent="0.75">
      <c r="A76" s="120"/>
      <c r="B76" s="63" t="s">
        <v>45</v>
      </c>
      <c r="C76" s="60"/>
      <c r="D76" s="60"/>
      <c r="E76" s="60"/>
      <c r="F76" s="123"/>
      <c r="G76" s="39"/>
    </row>
    <row r="77" spans="1:7" ht="12" customHeight="1" x14ac:dyDescent="0.75">
      <c r="A77" s="120"/>
      <c r="B77" s="63" t="s">
        <v>46</v>
      </c>
      <c r="C77" s="60"/>
      <c r="D77" s="60"/>
      <c r="E77" s="60"/>
      <c r="F77" s="123"/>
      <c r="G77" s="39"/>
    </row>
    <row r="78" spans="1:7" ht="12" customHeight="1" x14ac:dyDescent="0.75">
      <c r="A78" s="120"/>
      <c r="B78" s="63" t="s">
        <v>47</v>
      </c>
      <c r="C78" s="60"/>
      <c r="D78" s="60"/>
      <c r="E78" s="60"/>
      <c r="F78" s="123"/>
      <c r="G78" s="39"/>
    </row>
    <row r="79" spans="1:7" ht="12" customHeight="1" x14ac:dyDescent="0.75">
      <c r="A79" s="120"/>
      <c r="B79" s="63" t="s">
        <v>48</v>
      </c>
      <c r="C79" s="60"/>
      <c r="D79" s="60"/>
      <c r="E79" s="60"/>
      <c r="F79" s="123"/>
      <c r="G79" s="39"/>
    </row>
    <row r="80" spans="1:7" ht="12" customHeight="1" x14ac:dyDescent="0.75">
      <c r="A80" s="120"/>
      <c r="B80" s="63" t="s">
        <v>49</v>
      </c>
      <c r="C80" s="60"/>
      <c r="D80" s="60"/>
      <c r="E80" s="60"/>
      <c r="F80" s="123"/>
      <c r="G80" s="39"/>
    </row>
    <row r="81" spans="1:7" ht="12.75" customHeight="1" thickBot="1" x14ac:dyDescent="0.9">
      <c r="A81" s="120"/>
      <c r="B81" s="64" t="s">
        <v>50</v>
      </c>
      <c r="C81" s="124"/>
      <c r="D81" s="124"/>
      <c r="E81" s="124"/>
      <c r="F81" s="125"/>
      <c r="G81" s="39"/>
    </row>
    <row r="82" spans="1:7" ht="12.75" customHeight="1" x14ac:dyDescent="0.75">
      <c r="A82" s="120"/>
      <c r="B82" s="60"/>
      <c r="C82" s="60"/>
      <c r="D82" s="60"/>
      <c r="E82" s="60"/>
      <c r="F82" s="60"/>
      <c r="G82" s="39"/>
    </row>
    <row r="83" spans="1:7" ht="15" customHeight="1" thickBot="1" x14ac:dyDescent="0.9">
      <c r="A83" s="120"/>
      <c r="B83" s="145" t="s">
        <v>51</v>
      </c>
      <c r="C83" s="146"/>
      <c r="D83" s="126"/>
      <c r="E83" s="127"/>
      <c r="F83" s="127"/>
      <c r="G83" s="39"/>
    </row>
    <row r="84" spans="1:7" ht="12" customHeight="1" x14ac:dyDescent="0.75">
      <c r="A84" s="120"/>
      <c r="B84" s="55" t="s">
        <v>36</v>
      </c>
      <c r="C84" s="34" t="s">
        <v>52</v>
      </c>
      <c r="D84" s="128" t="s">
        <v>53</v>
      </c>
      <c r="E84" s="127"/>
      <c r="F84" s="127"/>
      <c r="G84" s="39"/>
    </row>
    <row r="85" spans="1:7" ht="12" customHeight="1" x14ac:dyDescent="0.75">
      <c r="A85" s="120"/>
      <c r="B85" s="56" t="s">
        <v>54</v>
      </c>
      <c r="C85" s="35">
        <f>+G28</f>
        <v>1820000</v>
      </c>
      <c r="D85" s="129">
        <f>(C85/C91)</f>
        <v>0.29296099793332919</v>
      </c>
      <c r="E85" s="127"/>
      <c r="F85" s="127"/>
      <c r="G85" s="39"/>
    </row>
    <row r="86" spans="1:7" ht="12" customHeight="1" x14ac:dyDescent="0.75">
      <c r="A86" s="120"/>
      <c r="B86" s="56" t="s">
        <v>55</v>
      </c>
      <c r="C86" s="35">
        <f>+G32</f>
        <v>0</v>
      </c>
      <c r="D86" s="129">
        <v>0</v>
      </c>
      <c r="E86" s="127"/>
      <c r="F86" s="127"/>
      <c r="G86" s="39"/>
    </row>
    <row r="87" spans="1:7" ht="12" customHeight="1" x14ac:dyDescent="0.75">
      <c r="A87" s="120"/>
      <c r="B87" s="56" t="s">
        <v>56</v>
      </c>
      <c r="C87" s="35">
        <f>+G41</f>
        <v>887500</v>
      </c>
      <c r="D87" s="129">
        <f>(C87/C91)</f>
        <v>0.14285872838781849</v>
      </c>
      <c r="E87" s="127"/>
      <c r="F87" s="127"/>
      <c r="G87" s="39"/>
    </row>
    <row r="88" spans="1:7" ht="12" customHeight="1" x14ac:dyDescent="0.75">
      <c r="A88" s="120"/>
      <c r="B88" s="56" t="s">
        <v>28</v>
      </c>
      <c r="C88" s="35">
        <f>G59</f>
        <v>1609101</v>
      </c>
      <c r="D88" s="129">
        <f>(C88/C91)</f>
        <v>0.25901309600852634</v>
      </c>
      <c r="E88" s="127"/>
      <c r="F88" s="127"/>
      <c r="G88" s="39"/>
    </row>
    <row r="89" spans="1:7" ht="12" customHeight="1" x14ac:dyDescent="0.75">
      <c r="A89" s="120"/>
      <c r="B89" s="56" t="s">
        <v>57</v>
      </c>
      <c r="C89" s="36">
        <f>+G66</f>
        <v>1600000</v>
      </c>
      <c r="D89" s="129">
        <f>(C89/C91)</f>
        <v>0.25754813005127841</v>
      </c>
      <c r="E89" s="38"/>
      <c r="F89" s="38"/>
      <c r="G89" s="39"/>
    </row>
    <row r="90" spans="1:7" ht="12" customHeight="1" x14ac:dyDescent="0.75">
      <c r="A90" s="120"/>
      <c r="B90" s="56" t="s">
        <v>58</v>
      </c>
      <c r="C90" s="36">
        <f>+G69</f>
        <v>295830.05</v>
      </c>
      <c r="D90" s="129">
        <f>(C90/C91)</f>
        <v>4.7619047619047616E-2</v>
      </c>
      <c r="E90" s="38"/>
      <c r="F90" s="38"/>
      <c r="G90" s="39"/>
    </row>
    <row r="91" spans="1:7" ht="12.75" customHeight="1" thickBot="1" x14ac:dyDescent="0.9">
      <c r="A91" s="120"/>
      <c r="B91" s="57" t="s">
        <v>59</v>
      </c>
      <c r="C91" s="58">
        <f>SUM(C85:C90)</f>
        <v>6212431.0499999998</v>
      </c>
      <c r="D91" s="59">
        <f>SUM(D85:D90)</f>
        <v>1</v>
      </c>
      <c r="E91" s="38"/>
      <c r="F91" s="38"/>
      <c r="G91" s="39"/>
    </row>
    <row r="92" spans="1:7" ht="12" customHeight="1" x14ac:dyDescent="0.75">
      <c r="A92" s="120"/>
      <c r="B92" s="53"/>
      <c r="C92" s="42"/>
      <c r="D92" s="42"/>
      <c r="E92" s="42"/>
      <c r="F92" s="42"/>
      <c r="G92" s="39"/>
    </row>
    <row r="93" spans="1:7" ht="12.75" customHeight="1" x14ac:dyDescent="0.75">
      <c r="A93" s="120"/>
      <c r="B93" s="54"/>
      <c r="C93" s="42"/>
      <c r="D93" s="42"/>
      <c r="E93" s="42"/>
      <c r="F93" s="42"/>
      <c r="G93" s="39"/>
    </row>
    <row r="94" spans="1:7" ht="12" customHeight="1" thickBot="1" x14ac:dyDescent="0.9">
      <c r="A94" s="130"/>
      <c r="B94" s="66"/>
      <c r="C94" s="67" t="s">
        <v>104</v>
      </c>
      <c r="D94" s="68"/>
      <c r="E94" s="69"/>
      <c r="F94" s="37"/>
      <c r="G94" s="39"/>
    </row>
    <row r="95" spans="1:7" ht="12" customHeight="1" x14ac:dyDescent="0.75">
      <c r="A95" s="120"/>
      <c r="B95" s="70" t="s">
        <v>105</v>
      </c>
      <c r="C95" s="140">
        <v>25000</v>
      </c>
      <c r="D95" s="140">
        <v>25000</v>
      </c>
      <c r="E95" s="141">
        <v>25000</v>
      </c>
      <c r="F95" s="65"/>
      <c r="G95" s="40"/>
    </row>
    <row r="96" spans="1:7" ht="12.75" customHeight="1" thickBot="1" x14ac:dyDescent="0.9">
      <c r="A96" s="120"/>
      <c r="B96" s="57" t="s">
        <v>106</v>
      </c>
      <c r="C96" s="142">
        <f>(G70/C95)</f>
        <v>248.497242</v>
      </c>
      <c r="D96" s="142">
        <f>(G70/D95)</f>
        <v>248.497242</v>
      </c>
      <c r="E96" s="143">
        <f>(G70/E95)</f>
        <v>248.497242</v>
      </c>
      <c r="F96" s="65"/>
      <c r="G96" s="40"/>
    </row>
    <row r="97" spans="1:7" ht="15.65" customHeight="1" x14ac:dyDescent="0.75">
      <c r="A97" s="120"/>
      <c r="B97" s="61" t="s">
        <v>60</v>
      </c>
      <c r="C97" s="60"/>
      <c r="D97" s="60"/>
      <c r="E97" s="60"/>
      <c r="F97" s="60"/>
      <c r="G97" s="60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58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Lucia González</cp:lastModifiedBy>
  <cp:lastPrinted>2021-03-09T19:18:14Z</cp:lastPrinted>
  <dcterms:created xsi:type="dcterms:W3CDTF">2020-11-27T12:49:26Z</dcterms:created>
  <dcterms:modified xsi:type="dcterms:W3CDTF">2021-04-08T14:44:41Z</dcterms:modified>
</cp:coreProperties>
</file>