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3045" yWindow="0" windowWidth="13875" windowHeight="8445"/>
  </bookViews>
  <sheets>
    <sheet name="Melon con tun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53" i="1"/>
  <c r="G64" i="1"/>
  <c r="G63" i="1"/>
  <c r="G62" i="1"/>
  <c r="G58" i="1"/>
  <c r="G56" i="1"/>
  <c r="G71" i="1"/>
  <c r="G70" i="1"/>
  <c r="G69" i="1"/>
  <c r="G72" i="1" s="1"/>
  <c r="C97" i="1" s="1"/>
  <c r="G60" i="1"/>
  <c r="G51" i="1"/>
  <c r="G50" i="1"/>
  <c r="G49" i="1"/>
  <c r="G47" i="1"/>
  <c r="G42" i="1"/>
  <c r="G41" i="1"/>
  <c r="G40" i="1"/>
  <c r="G39" i="1"/>
  <c r="G38" i="1"/>
  <c r="G27" i="1"/>
  <c r="G26" i="1"/>
  <c r="G25" i="1"/>
  <c r="G24" i="1"/>
  <c r="G23" i="1"/>
  <c r="G22" i="1"/>
  <c r="G21" i="1"/>
  <c r="G12" i="1"/>
  <c r="G77" i="1" s="1"/>
  <c r="G37" i="1"/>
  <c r="G32" i="1"/>
  <c r="G28" i="1" l="1"/>
  <c r="G43" i="1"/>
  <c r="C95" i="1" s="1"/>
  <c r="G65" i="1"/>
  <c r="C96" i="1" s="1"/>
  <c r="C93" i="1" l="1"/>
  <c r="G33" i="1"/>
  <c r="C94" i="1" s="1"/>
  <c r="G74" i="1" l="1"/>
  <c r="G75" i="1" s="1"/>
  <c r="C98" i="1" s="1"/>
  <c r="C99" i="1" s="1"/>
  <c r="D94" i="1" s="1"/>
  <c r="G76" i="1" l="1"/>
  <c r="G78" i="1" s="1"/>
  <c r="D96" i="1"/>
  <c r="D95" i="1"/>
  <c r="D93" i="1"/>
  <c r="D97" i="1"/>
  <c r="D98" i="1"/>
  <c r="D104" i="1" l="1"/>
  <c r="C104" i="1"/>
  <c r="E104" i="1"/>
  <c r="D99" i="1"/>
</calcChain>
</file>

<file path=xl/sharedStrings.xml><?xml version="1.0" encoding="utf-8"?>
<sst xmlns="http://schemas.openxmlformats.org/spreadsheetml/2006/main" count="189" uniqueCount="125">
  <si>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</si>
  <si>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</si>
  <si>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</si>
  <si>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</si>
  <si>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</si>
  <si>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</si>
  <si>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</si>
  <si>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</si>
  <si>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</si>
  <si>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</si>
  <si>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</si>
  <si>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</si>
  <si>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</si>
  <si>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</si>
  <si>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</si>
  <si>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</si>
  <si>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</si>
  <si>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</si>
  <si>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</si>
  <si>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</si>
  <si>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</si>
  <si>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</si>
  <si>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</si>
  <si>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</si>
  <si>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</si>
  <si>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</si>
  <si>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</si>
  <si>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</si>
  <si>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</si>
  <si>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</si>
  <si>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</si>
  <si>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</si>
  <si>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</si>
  <si>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</si>
  <si>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</si>
  <si>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</si>
  <si>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</si>
  <si>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</si>
  <si>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</si>
  <si>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</si>
  <si>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</si>
  <si>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</si>
  <si>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</si>
  <si>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</si>
  <si>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</si>
  <si>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</si>
  <si>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</si>
  <si>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</si>
  <si>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</si>
  <si>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</si>
  <si>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</si>
  <si>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</si>
  <si>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</si>
  <si>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</si>
  <si>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</si>
  <si>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</si>
  <si>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</si>
  <si>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</si>
  <si>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</si>
  <si>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</si>
  <si>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</si>
  <si>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</si>
  <si>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</si>
  <si>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</si>
  <si>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</si>
  <si>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Early Dew, Sundew, Dreamdew, Nun de miel, Araucano, Fenix</t>
  </si>
  <si>
    <t>San Vicente</t>
  </si>
  <si>
    <t>Todas</t>
  </si>
  <si>
    <t>Octubre</t>
  </si>
  <si>
    <t>Septiembre - Noviembre</t>
  </si>
  <si>
    <t>Aplicación de fertilizantes</t>
  </si>
  <si>
    <t>Octubre - Noviembre</t>
  </si>
  <si>
    <t>Aplicación de pesticidas</t>
  </si>
  <si>
    <t>Cosecha y carga</t>
  </si>
  <si>
    <t>Corrida surco</t>
  </si>
  <si>
    <t>Septiembre</t>
  </si>
  <si>
    <t>Rastraje</t>
  </si>
  <si>
    <t>Septiembre - Diciembre</t>
  </si>
  <si>
    <t>Tractoelevador</t>
  </si>
  <si>
    <t>Enero - Febrero</t>
  </si>
  <si>
    <t>c/u</t>
  </si>
  <si>
    <t>Mezcla hortalicera</t>
  </si>
  <si>
    <t>Urea granulada</t>
  </si>
  <si>
    <t>Nitrato de potasio</t>
  </si>
  <si>
    <t>FUNGICIDAS</t>
  </si>
  <si>
    <t>lt</t>
  </si>
  <si>
    <t>Trigard 75 wp</t>
  </si>
  <si>
    <t>Rendimiento (unid./hà)</t>
  </si>
  <si>
    <t>Costo unitario ($/unid.) (*)</t>
  </si>
  <si>
    <t>MELON</t>
  </si>
  <si>
    <t xml:space="preserve">Ene-Feb </t>
  </si>
  <si>
    <t>Lib. B. O´Higgins</t>
  </si>
  <si>
    <t>Mercado mayorista</t>
  </si>
  <si>
    <t>Dic - Ene - Feb</t>
  </si>
  <si>
    <t>Heladas, lluvia</t>
  </si>
  <si>
    <t>Riego Pre-plantaciòn</t>
  </si>
  <si>
    <t>Transplante</t>
  </si>
  <si>
    <t>Septiembre - Octubre</t>
  </si>
  <si>
    <t>Riegos</t>
  </si>
  <si>
    <t>Limpia manual</t>
  </si>
  <si>
    <t xml:space="preserve">Octubre - Diciembre </t>
  </si>
  <si>
    <t>Colocación de mulch</t>
  </si>
  <si>
    <t>Melgadura y acequiadura</t>
  </si>
  <si>
    <t>PLANTINES</t>
  </si>
  <si>
    <t>Plástico para mulch</t>
  </si>
  <si>
    <t>Flete</t>
  </si>
  <si>
    <t>Enero-Febrero</t>
  </si>
  <si>
    <t>Derecho de ingreso a la feria</t>
  </si>
  <si>
    <t>RENDIMIENTO (un./Há.)</t>
  </si>
  <si>
    <t>PRECIO ESPERADO ($/un.)</t>
  </si>
  <si>
    <t>ESCENARIOS COSTO UNITARIO  ($/un.)</t>
  </si>
  <si>
    <t>NEMATICIDA</t>
  </si>
  <si>
    <t>Nemacur 240 CS</t>
  </si>
  <si>
    <t>octubre</t>
  </si>
  <si>
    <t>Frutaliv</t>
  </si>
  <si>
    <t>sept-nov</t>
  </si>
  <si>
    <t>ABONO FOLIAR</t>
  </si>
  <si>
    <t>Zero 5 EC</t>
  </si>
  <si>
    <t>Vertimec 018 EC</t>
  </si>
  <si>
    <t>Gramoxone Super</t>
  </si>
  <si>
    <t>Aliette 80% WP</t>
  </si>
  <si>
    <t>Nemastop</t>
  </si>
  <si>
    <t>7. Entrega en Lo Valledor</t>
  </si>
  <si>
    <t>8. Recomendación es solo referencial</t>
  </si>
  <si>
    <t>15/03/2021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</si>
</sst>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13" fillId="8" borderId="54" xfId="0" applyNumberFormat="1" applyFont="1" applyFill="1" applyBorder="1" applyAlignment="1">
      <alignment vertical="center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0" fillId="2" borderId="10" xfId="0" applyFill="1" applyBorder="1"/>
    <xf numFmtId="49" fontId="4" fillId="2" borderId="6" xfId="0" applyNumberFormat="1" applyFont="1" applyFill="1" applyBorder="1"/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0" fillId="0" borderId="0" xfId="0" applyNumberFormat="1"/>
    <xf numFmtId="0" fontId="0" fillId="0" borderId="0" xfId="0"/>
    <xf numFmtId="49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5"/>
  <sheetViews>
    <sheetView showGridLines="0" tabSelected="1" zoomScale="130" zoomScaleNormal="130" workbookViewId="0">
      <selection activeCell="C10" sqref="C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4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89</v>
      </c>
      <c r="D9" s="8"/>
      <c r="E9" s="143" t="s">
        <v>108</v>
      </c>
      <c r="F9" s="144"/>
      <c r="G9" s="9">
        <v>30000</v>
      </c>
    </row>
    <row r="10" spans="1:7" ht="31.5" customHeight="1" x14ac:dyDescent="0.25">
      <c r="A10" s="5"/>
      <c r="B10" s="10" t="s">
        <v>1</v>
      </c>
      <c r="C10" s="11" t="s">
        <v>65</v>
      </c>
      <c r="D10" s="12"/>
      <c r="E10" s="141" t="s">
        <v>2</v>
      </c>
      <c r="F10" s="142"/>
      <c r="G10" s="13" t="s">
        <v>90</v>
      </c>
    </row>
    <row r="11" spans="1:7" ht="18" customHeight="1" x14ac:dyDescent="0.25">
      <c r="A11" s="5"/>
      <c r="B11" s="10" t="s">
        <v>3</v>
      </c>
      <c r="C11" s="11" t="s">
        <v>4</v>
      </c>
      <c r="D11" s="12"/>
      <c r="E11" s="141" t="s">
        <v>109</v>
      </c>
      <c r="F11" s="142"/>
      <c r="G11" s="14">
        <v>380</v>
      </c>
    </row>
    <row r="12" spans="1:7" ht="11.25" customHeight="1" x14ac:dyDescent="0.25">
      <c r="A12" s="5"/>
      <c r="B12" s="10" t="s">
        <v>5</v>
      </c>
      <c r="C12" s="11" t="s">
        <v>91</v>
      </c>
      <c r="D12" s="12"/>
      <c r="E12" s="16" t="s">
        <v>6</v>
      </c>
      <c r="F12" s="17"/>
      <c r="G12" s="18">
        <f>G9*G11</f>
        <v>11400000</v>
      </c>
    </row>
    <row r="13" spans="1:7" ht="11.25" customHeight="1" x14ac:dyDescent="0.25">
      <c r="A13" s="5"/>
      <c r="B13" s="10" t="s">
        <v>7</v>
      </c>
      <c r="C13" s="11" t="s">
        <v>66</v>
      </c>
      <c r="D13" s="12"/>
      <c r="E13" s="141" t="s">
        <v>8</v>
      </c>
      <c r="F13" s="142"/>
      <c r="G13" s="13" t="s">
        <v>92</v>
      </c>
    </row>
    <row r="14" spans="1:7" ht="13.5" customHeight="1" x14ac:dyDescent="0.25">
      <c r="A14" s="5"/>
      <c r="B14" s="10" t="s">
        <v>9</v>
      </c>
      <c r="C14" s="11" t="s">
        <v>67</v>
      </c>
      <c r="D14" s="12"/>
      <c r="E14" s="141" t="s">
        <v>10</v>
      </c>
      <c r="F14" s="142"/>
      <c r="G14" s="13" t="s">
        <v>93</v>
      </c>
    </row>
    <row r="15" spans="1:7" ht="13.5" customHeight="1" x14ac:dyDescent="0.25">
      <c r="A15" s="5"/>
      <c r="B15" s="10" t="s">
        <v>11</v>
      </c>
      <c r="C15" s="11" t="s">
        <v>124</v>
      </c>
      <c r="D15" s="12"/>
      <c r="E15" s="145" t="s">
        <v>12</v>
      </c>
      <c r="F15" s="146"/>
      <c r="G15" s="15" t="s">
        <v>94</v>
      </c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7" ht="12" customHeight="1" x14ac:dyDescent="0.25">
      <c r="A17" s="24"/>
      <c r="B17" s="147" t="s">
        <v>13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5"/>
      <c r="C18" s="26"/>
      <c r="D18" s="26"/>
      <c r="E18" s="26"/>
      <c r="F18" s="27"/>
      <c r="G18" s="27"/>
    </row>
    <row r="19" spans="1:7" ht="12" customHeight="1" x14ac:dyDescent="0.25">
      <c r="A19" s="5"/>
      <c r="B19" s="28" t="s">
        <v>14</v>
      </c>
      <c r="C19" s="29"/>
      <c r="D19" s="30"/>
      <c r="E19" s="30"/>
      <c r="F19" s="30"/>
      <c r="G19" s="30"/>
    </row>
    <row r="20" spans="1:7" ht="24" customHeight="1" x14ac:dyDescent="0.25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 x14ac:dyDescent="0.25">
      <c r="A21" s="24"/>
      <c r="B21" s="129" t="s">
        <v>95</v>
      </c>
      <c r="C21" s="32" t="s">
        <v>21</v>
      </c>
      <c r="D21" s="33">
        <v>1</v>
      </c>
      <c r="E21" s="129" t="s">
        <v>75</v>
      </c>
      <c r="F21" s="18">
        <v>20000</v>
      </c>
      <c r="G21" s="18">
        <f t="shared" ref="G21:G27" si="0">F21*D21</f>
        <v>20000</v>
      </c>
    </row>
    <row r="22" spans="1:7" ht="25.5" customHeight="1" x14ac:dyDescent="0.25">
      <c r="A22" s="24"/>
      <c r="B22" s="129" t="s">
        <v>96</v>
      </c>
      <c r="C22" s="32" t="s">
        <v>21</v>
      </c>
      <c r="D22" s="33">
        <v>8</v>
      </c>
      <c r="E22" s="129" t="s">
        <v>97</v>
      </c>
      <c r="F22" s="18">
        <v>20000</v>
      </c>
      <c r="G22" s="18">
        <f t="shared" si="0"/>
        <v>160000</v>
      </c>
    </row>
    <row r="23" spans="1:7" ht="12.75" customHeight="1" x14ac:dyDescent="0.25">
      <c r="A23" s="24"/>
      <c r="B23" s="129" t="s">
        <v>70</v>
      </c>
      <c r="C23" s="32" t="s">
        <v>21</v>
      </c>
      <c r="D23" s="33">
        <v>1</v>
      </c>
      <c r="E23" s="129" t="s">
        <v>97</v>
      </c>
      <c r="F23" s="18">
        <v>20000</v>
      </c>
      <c r="G23" s="18">
        <f t="shared" si="0"/>
        <v>20000</v>
      </c>
    </row>
    <row r="24" spans="1:7" ht="12.75" customHeight="1" x14ac:dyDescent="0.25">
      <c r="A24" s="24"/>
      <c r="B24" s="129" t="s">
        <v>98</v>
      </c>
      <c r="C24" s="32" t="s">
        <v>21</v>
      </c>
      <c r="D24" s="33">
        <v>8</v>
      </c>
      <c r="E24" s="129" t="s">
        <v>77</v>
      </c>
      <c r="F24" s="18">
        <v>20000</v>
      </c>
      <c r="G24" s="18">
        <f t="shared" si="0"/>
        <v>160000</v>
      </c>
    </row>
    <row r="25" spans="1:7" ht="12" customHeight="1" x14ac:dyDescent="0.25">
      <c r="A25" s="2"/>
      <c r="B25" s="129" t="s">
        <v>99</v>
      </c>
      <c r="C25" s="32" t="s">
        <v>21</v>
      </c>
      <c r="D25" s="33">
        <v>5</v>
      </c>
      <c r="E25" s="129" t="s">
        <v>71</v>
      </c>
      <c r="F25" s="18">
        <v>20000</v>
      </c>
      <c r="G25" s="18">
        <f t="shared" si="0"/>
        <v>100000</v>
      </c>
    </row>
    <row r="26" spans="1:7" ht="12" customHeight="1" x14ac:dyDescent="0.25">
      <c r="A26" s="5"/>
      <c r="B26" s="129" t="s">
        <v>70</v>
      </c>
      <c r="C26" s="32" t="s">
        <v>21</v>
      </c>
      <c r="D26" s="33">
        <v>2</v>
      </c>
      <c r="E26" s="129" t="s">
        <v>100</v>
      </c>
      <c r="F26" s="18">
        <v>20000</v>
      </c>
      <c r="G26" s="18">
        <f t="shared" si="0"/>
        <v>40000</v>
      </c>
    </row>
    <row r="27" spans="1:7" ht="24" customHeight="1" x14ac:dyDescent="0.25">
      <c r="A27" s="5"/>
      <c r="B27" s="129" t="s">
        <v>73</v>
      </c>
      <c r="C27" s="32" t="s">
        <v>21</v>
      </c>
      <c r="D27" s="33">
        <v>50</v>
      </c>
      <c r="E27" s="129" t="s">
        <v>79</v>
      </c>
      <c r="F27" s="18">
        <v>20000</v>
      </c>
      <c r="G27" s="18">
        <f t="shared" si="0"/>
        <v>1000000</v>
      </c>
    </row>
    <row r="28" spans="1:7" ht="12" customHeight="1" x14ac:dyDescent="0.25">
      <c r="A28" s="5"/>
      <c r="B28" s="34" t="s">
        <v>22</v>
      </c>
      <c r="C28" s="35"/>
      <c r="D28" s="35"/>
      <c r="E28" s="35"/>
      <c r="F28" s="36"/>
      <c r="G28" s="37">
        <f>SUM(G21:G27)</f>
        <v>1500000</v>
      </c>
    </row>
    <row r="29" spans="1:7" ht="12" customHeight="1" x14ac:dyDescent="0.25">
      <c r="A29" s="5"/>
      <c r="B29" s="25"/>
      <c r="C29" s="27"/>
      <c r="D29" s="27"/>
      <c r="E29" s="27"/>
      <c r="F29" s="38"/>
      <c r="G29" s="38"/>
    </row>
    <row r="30" spans="1:7" ht="12" customHeight="1" x14ac:dyDescent="0.25">
      <c r="A30" s="2"/>
      <c r="B30" s="39" t="s">
        <v>23</v>
      </c>
      <c r="C30" s="40"/>
      <c r="D30" s="41"/>
      <c r="E30" s="41"/>
      <c r="F30" s="42"/>
      <c r="G30" s="42"/>
    </row>
    <row r="31" spans="1:7" ht="12" customHeight="1" x14ac:dyDescent="0.25">
      <c r="A31" s="5"/>
      <c r="B31" s="43" t="s">
        <v>15</v>
      </c>
      <c r="C31" s="44" t="s">
        <v>16</v>
      </c>
      <c r="D31" s="44" t="s">
        <v>17</v>
      </c>
      <c r="E31" s="43" t="s">
        <v>18</v>
      </c>
      <c r="F31" s="44" t="s">
        <v>19</v>
      </c>
      <c r="G31" s="43" t="s">
        <v>20</v>
      </c>
    </row>
    <row r="32" spans="1:7" ht="24" customHeight="1" x14ac:dyDescent="0.25">
      <c r="A32" s="5"/>
      <c r="B32" s="126" t="s">
        <v>74</v>
      </c>
      <c r="C32" s="32" t="s">
        <v>64</v>
      </c>
      <c r="D32" s="33">
        <v>3</v>
      </c>
      <c r="E32" s="126" t="s">
        <v>68</v>
      </c>
      <c r="F32" s="18">
        <v>40000</v>
      </c>
      <c r="G32" s="18">
        <f>+D32*F32</f>
        <v>120000</v>
      </c>
    </row>
    <row r="33" spans="1:7" ht="12.75" customHeight="1" x14ac:dyDescent="0.25">
      <c r="A33" s="24"/>
      <c r="B33" s="45" t="s">
        <v>24</v>
      </c>
      <c r="C33" s="46"/>
      <c r="D33" s="46"/>
      <c r="E33" s="46"/>
      <c r="F33" s="47"/>
      <c r="G33" s="125">
        <f>SUM(G32)</f>
        <v>120000</v>
      </c>
    </row>
    <row r="34" spans="1:7" ht="12.75" customHeight="1" x14ac:dyDescent="0.25">
      <c r="A34" s="24"/>
      <c r="B34" s="48"/>
      <c r="C34" s="49"/>
      <c r="D34" s="49"/>
      <c r="E34" s="49"/>
      <c r="F34" s="50"/>
      <c r="G34" s="50"/>
    </row>
    <row r="35" spans="1:7" ht="12.75" customHeight="1" x14ac:dyDescent="0.25">
      <c r="A35" s="24"/>
      <c r="B35" s="39" t="s">
        <v>25</v>
      </c>
      <c r="C35" s="40"/>
      <c r="D35" s="41"/>
      <c r="E35" s="41"/>
      <c r="F35" s="42"/>
      <c r="G35" s="42"/>
    </row>
    <row r="36" spans="1:7" ht="12.75" customHeight="1" x14ac:dyDescent="0.25">
      <c r="A36" s="24"/>
      <c r="B36" s="51" t="s">
        <v>15</v>
      </c>
      <c r="C36" s="51" t="s">
        <v>16</v>
      </c>
      <c r="D36" s="51" t="s">
        <v>17</v>
      </c>
      <c r="E36" s="51" t="s">
        <v>18</v>
      </c>
      <c r="F36" s="52" t="s">
        <v>19</v>
      </c>
      <c r="G36" s="51" t="s">
        <v>20</v>
      </c>
    </row>
    <row r="37" spans="1:7" ht="12.75" customHeight="1" x14ac:dyDescent="0.25">
      <c r="A37" s="24"/>
      <c r="B37" s="126" t="s">
        <v>27</v>
      </c>
      <c r="C37" s="32" t="s">
        <v>26</v>
      </c>
      <c r="D37" s="33">
        <v>0.4</v>
      </c>
      <c r="E37" s="15" t="s">
        <v>75</v>
      </c>
      <c r="F37" s="18">
        <v>150000</v>
      </c>
      <c r="G37" s="18">
        <f t="shared" ref="G37:G42" si="1">+F37*D37</f>
        <v>60000</v>
      </c>
    </row>
    <row r="38" spans="1:7" ht="25.5" customHeight="1" x14ac:dyDescent="0.25">
      <c r="A38" s="24"/>
      <c r="B38" s="129" t="s">
        <v>76</v>
      </c>
      <c r="C38" s="32" t="s">
        <v>26</v>
      </c>
      <c r="D38" s="33">
        <v>0.5</v>
      </c>
      <c r="E38" s="15" t="s">
        <v>75</v>
      </c>
      <c r="F38" s="18">
        <v>280000</v>
      </c>
      <c r="G38" s="18">
        <f t="shared" si="1"/>
        <v>140000</v>
      </c>
    </row>
    <row r="39" spans="1:7" ht="25.5" customHeight="1" x14ac:dyDescent="0.25">
      <c r="A39" s="24"/>
      <c r="B39" s="129" t="s">
        <v>101</v>
      </c>
      <c r="C39" s="32" t="s">
        <v>26</v>
      </c>
      <c r="D39" s="33">
        <v>1</v>
      </c>
      <c r="E39" s="15" t="s">
        <v>75</v>
      </c>
      <c r="F39" s="18">
        <v>45000</v>
      </c>
      <c r="G39" s="18">
        <f t="shared" si="1"/>
        <v>45000</v>
      </c>
    </row>
    <row r="40" spans="1:7" ht="25.5" customHeight="1" x14ac:dyDescent="0.25">
      <c r="A40" s="24"/>
      <c r="B40" s="129" t="s">
        <v>72</v>
      </c>
      <c r="C40" s="32" t="s">
        <v>26</v>
      </c>
      <c r="D40" s="33">
        <v>7</v>
      </c>
      <c r="E40" s="15" t="s">
        <v>77</v>
      </c>
      <c r="F40" s="18">
        <v>30000</v>
      </c>
      <c r="G40" s="18">
        <f t="shared" si="1"/>
        <v>210000</v>
      </c>
    </row>
    <row r="41" spans="1:7" ht="12.75" customHeight="1" x14ac:dyDescent="0.25">
      <c r="A41" s="24"/>
      <c r="B41" s="129" t="s">
        <v>102</v>
      </c>
      <c r="C41" s="32" t="s">
        <v>26</v>
      </c>
      <c r="D41" s="33">
        <v>1</v>
      </c>
      <c r="E41" s="15" t="s">
        <v>75</v>
      </c>
      <c r="F41" s="18">
        <v>20000</v>
      </c>
      <c r="G41" s="18">
        <f t="shared" si="1"/>
        <v>20000</v>
      </c>
    </row>
    <row r="42" spans="1:7" ht="12.75" customHeight="1" x14ac:dyDescent="0.25">
      <c r="A42" s="24"/>
      <c r="B42" s="129" t="s">
        <v>78</v>
      </c>
      <c r="C42" s="32" t="s">
        <v>26</v>
      </c>
      <c r="D42" s="33">
        <v>1</v>
      </c>
      <c r="E42" s="15" t="s">
        <v>79</v>
      </c>
      <c r="F42" s="18">
        <v>100000</v>
      </c>
      <c r="G42" s="18">
        <f t="shared" si="1"/>
        <v>100000</v>
      </c>
    </row>
    <row r="43" spans="1:7" ht="12.75" customHeight="1" x14ac:dyDescent="0.25">
      <c r="A43" s="24"/>
      <c r="B43" s="53" t="s">
        <v>28</v>
      </c>
      <c r="C43" s="54"/>
      <c r="D43" s="54"/>
      <c r="E43" s="54"/>
      <c r="F43" s="55"/>
      <c r="G43" s="56">
        <f>SUM(G37:G42)</f>
        <v>575000</v>
      </c>
    </row>
    <row r="44" spans="1:7" ht="25.5" customHeight="1" x14ac:dyDescent="0.25">
      <c r="A44" s="24"/>
      <c r="B44" s="48"/>
      <c r="C44" s="49"/>
      <c r="D44" s="49"/>
      <c r="E44" s="49"/>
      <c r="F44" s="50"/>
      <c r="G44" s="50"/>
    </row>
    <row r="45" spans="1:7" ht="12.75" customHeight="1" x14ac:dyDescent="0.25">
      <c r="A45" s="24"/>
      <c r="B45" s="39" t="s">
        <v>29</v>
      </c>
      <c r="C45" s="40"/>
      <c r="D45" s="41"/>
      <c r="E45" s="41"/>
      <c r="F45" s="42"/>
      <c r="G45" s="42"/>
    </row>
    <row r="46" spans="1:7" ht="12.75" customHeight="1" x14ac:dyDescent="0.25">
      <c r="A46" s="5"/>
      <c r="B46" s="52" t="s">
        <v>30</v>
      </c>
      <c r="C46" s="52" t="s">
        <v>31</v>
      </c>
      <c r="D46" s="52" t="s">
        <v>32</v>
      </c>
      <c r="E46" s="52" t="s">
        <v>18</v>
      </c>
      <c r="F46" s="52" t="s">
        <v>19</v>
      </c>
      <c r="G46" s="52" t="s">
        <v>20</v>
      </c>
    </row>
    <row r="47" spans="1:7" ht="12" customHeight="1" x14ac:dyDescent="0.25">
      <c r="A47" s="2"/>
      <c r="B47" s="130" t="s">
        <v>103</v>
      </c>
      <c r="C47" s="58" t="s">
        <v>80</v>
      </c>
      <c r="D47" s="59">
        <v>10000</v>
      </c>
      <c r="E47" s="58" t="s">
        <v>97</v>
      </c>
      <c r="F47" s="60">
        <v>150</v>
      </c>
      <c r="G47" s="60">
        <f>+D47*F47</f>
        <v>1500000</v>
      </c>
    </row>
    <row r="48" spans="1:7" ht="12" customHeight="1" x14ac:dyDescent="0.25">
      <c r="A48" s="5"/>
      <c r="B48" s="57" t="s">
        <v>33</v>
      </c>
      <c r="C48" s="58"/>
      <c r="D48" s="59"/>
      <c r="E48" s="58"/>
      <c r="F48" s="60"/>
      <c r="G48" s="60"/>
    </row>
    <row r="49" spans="1:224" ht="24" customHeight="1" x14ac:dyDescent="0.25">
      <c r="A49" s="5"/>
      <c r="B49" s="130" t="s">
        <v>81</v>
      </c>
      <c r="C49" s="58" t="s">
        <v>34</v>
      </c>
      <c r="D49" s="59">
        <v>400</v>
      </c>
      <c r="E49" s="58" t="s">
        <v>97</v>
      </c>
      <c r="F49" s="60">
        <v>369</v>
      </c>
      <c r="G49" s="60">
        <f>+D49*F49</f>
        <v>147600</v>
      </c>
    </row>
    <row r="50" spans="1:224" ht="12.75" customHeight="1" x14ac:dyDescent="0.25">
      <c r="A50" s="24"/>
      <c r="B50" s="130" t="s">
        <v>82</v>
      </c>
      <c r="C50" s="58" t="s">
        <v>34</v>
      </c>
      <c r="D50" s="59">
        <v>300</v>
      </c>
      <c r="E50" s="58" t="s">
        <v>69</v>
      </c>
      <c r="F50" s="60">
        <v>419</v>
      </c>
      <c r="G50" s="60">
        <f>+D50*F50</f>
        <v>125700</v>
      </c>
    </row>
    <row r="51" spans="1:224" ht="12.75" customHeight="1" x14ac:dyDescent="0.25">
      <c r="A51" s="24"/>
      <c r="B51" s="130" t="s">
        <v>83</v>
      </c>
      <c r="C51" s="58" t="s">
        <v>34</v>
      </c>
      <c r="D51" s="59">
        <v>300</v>
      </c>
      <c r="E51" s="58" t="s">
        <v>69</v>
      </c>
      <c r="F51" s="60">
        <v>857</v>
      </c>
      <c r="G51" s="60">
        <f>+D51*F51</f>
        <v>257100</v>
      </c>
    </row>
    <row r="52" spans="1:224" ht="12.75" customHeight="1" x14ac:dyDescent="0.25">
      <c r="A52" s="24"/>
      <c r="B52" s="57" t="s">
        <v>84</v>
      </c>
      <c r="C52" s="58"/>
      <c r="D52" s="59"/>
      <c r="E52" s="58"/>
      <c r="F52" s="60"/>
      <c r="G52" s="60"/>
    </row>
    <row r="53" spans="1:224" ht="12.75" customHeight="1" x14ac:dyDescent="0.25">
      <c r="A53" s="24"/>
      <c r="B53" s="132" t="s">
        <v>120</v>
      </c>
      <c r="C53" s="58" t="s">
        <v>34</v>
      </c>
      <c r="D53" s="133">
        <v>3</v>
      </c>
      <c r="E53" s="58" t="s">
        <v>68</v>
      </c>
      <c r="F53" s="134">
        <v>45690</v>
      </c>
      <c r="G53" s="134">
        <f>+D53*F53</f>
        <v>137070</v>
      </c>
    </row>
    <row r="54" spans="1:224" ht="12.75" customHeight="1" x14ac:dyDescent="0.25">
      <c r="A54" s="24"/>
      <c r="B54" s="132" t="s">
        <v>121</v>
      </c>
      <c r="C54" s="58" t="s">
        <v>85</v>
      </c>
      <c r="D54" s="133">
        <v>5</v>
      </c>
      <c r="E54" s="58" t="s">
        <v>71</v>
      </c>
      <c r="F54" s="134">
        <v>20000</v>
      </c>
      <c r="G54" s="134">
        <f>+D54*F54</f>
        <v>100000</v>
      </c>
    </row>
    <row r="55" spans="1:224" s="136" customFormat="1" ht="12.75" customHeight="1" x14ac:dyDescent="0.25">
      <c r="A55" s="131"/>
      <c r="B55" s="137" t="s">
        <v>111</v>
      </c>
      <c r="C55" s="58"/>
      <c r="D55" s="133"/>
      <c r="E55" s="58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</row>
    <row r="56" spans="1:224" s="136" customFormat="1" ht="12.75" customHeight="1" x14ac:dyDescent="0.25">
      <c r="A56" s="131"/>
      <c r="B56" s="132" t="s">
        <v>112</v>
      </c>
      <c r="C56" s="58" t="s">
        <v>85</v>
      </c>
      <c r="D56" s="133">
        <v>8</v>
      </c>
      <c r="E56" s="58" t="s">
        <v>113</v>
      </c>
      <c r="F56" s="134">
        <v>25000</v>
      </c>
      <c r="G56" s="134">
        <f>F56*D56</f>
        <v>200000</v>
      </c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</row>
    <row r="57" spans="1:224" s="136" customFormat="1" ht="12.75" customHeight="1" x14ac:dyDescent="0.25">
      <c r="A57" s="131"/>
      <c r="B57" s="137" t="s">
        <v>116</v>
      </c>
      <c r="C57" s="58"/>
      <c r="D57" s="133"/>
      <c r="E57" s="58"/>
      <c r="F57" s="134"/>
      <c r="G57" s="134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</row>
    <row r="58" spans="1:224" s="136" customFormat="1" ht="12.75" customHeight="1" x14ac:dyDescent="0.25">
      <c r="A58" s="131"/>
      <c r="B58" s="132" t="s">
        <v>114</v>
      </c>
      <c r="C58" s="58" t="s">
        <v>85</v>
      </c>
      <c r="D58" s="133">
        <v>4.8</v>
      </c>
      <c r="E58" s="58" t="s">
        <v>115</v>
      </c>
      <c r="F58" s="134">
        <v>12000</v>
      </c>
      <c r="G58" s="134">
        <f>D58*F58</f>
        <v>57600</v>
      </c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</row>
    <row r="59" spans="1:224" ht="12.75" customHeight="1" x14ac:dyDescent="0.25">
      <c r="A59" s="24"/>
      <c r="B59" s="57" t="s">
        <v>35</v>
      </c>
      <c r="C59" s="58"/>
      <c r="D59" s="59"/>
      <c r="E59" s="58"/>
      <c r="F59" s="60"/>
      <c r="G59" s="60"/>
    </row>
    <row r="60" spans="1:224" ht="12.75" customHeight="1" x14ac:dyDescent="0.25">
      <c r="A60" s="24"/>
      <c r="B60" s="132" t="s">
        <v>119</v>
      </c>
      <c r="C60" s="58" t="s">
        <v>85</v>
      </c>
      <c r="D60" s="59">
        <v>5</v>
      </c>
      <c r="E60" s="58" t="s">
        <v>68</v>
      </c>
      <c r="F60" s="60">
        <v>33320</v>
      </c>
      <c r="G60" s="60">
        <f>+D60*F60</f>
        <v>166600</v>
      </c>
    </row>
    <row r="61" spans="1:224" ht="12.75" customHeight="1" x14ac:dyDescent="0.25">
      <c r="A61" s="24"/>
      <c r="B61" s="57" t="s">
        <v>36</v>
      </c>
      <c r="C61" s="58"/>
      <c r="D61" s="59"/>
      <c r="E61" s="58"/>
      <c r="F61" s="60"/>
      <c r="G61" s="60"/>
    </row>
    <row r="62" spans="1:224" ht="12.75" customHeight="1" x14ac:dyDescent="0.25">
      <c r="A62" s="24"/>
      <c r="B62" s="138" t="s">
        <v>86</v>
      </c>
      <c r="C62" s="58" t="s">
        <v>34</v>
      </c>
      <c r="D62" s="133">
        <v>0.5</v>
      </c>
      <c r="E62" s="58" t="s">
        <v>71</v>
      </c>
      <c r="F62" s="134">
        <v>95000</v>
      </c>
      <c r="G62" s="134">
        <f>F62*D62</f>
        <v>47500</v>
      </c>
    </row>
    <row r="63" spans="1:224" ht="12.75" customHeight="1" x14ac:dyDescent="0.25">
      <c r="A63" s="24"/>
      <c r="B63" s="132" t="s">
        <v>117</v>
      </c>
      <c r="C63" s="58" t="s">
        <v>85</v>
      </c>
      <c r="D63" s="133">
        <v>0.2</v>
      </c>
      <c r="E63" s="58" t="s">
        <v>71</v>
      </c>
      <c r="F63" s="134">
        <v>20000</v>
      </c>
      <c r="G63" s="134">
        <f>F63*D63</f>
        <v>4000</v>
      </c>
    </row>
    <row r="64" spans="1:224" ht="13.5" customHeight="1" x14ac:dyDescent="0.25">
      <c r="A64" s="5"/>
      <c r="B64" s="138" t="s">
        <v>118</v>
      </c>
      <c r="C64" s="58" t="s">
        <v>85</v>
      </c>
      <c r="D64" s="133">
        <v>0.6</v>
      </c>
      <c r="E64" s="58" t="s">
        <v>71</v>
      </c>
      <c r="F64" s="134">
        <v>60000</v>
      </c>
      <c r="G64" s="134">
        <f>F64*D64</f>
        <v>36000</v>
      </c>
    </row>
    <row r="65" spans="1:7" ht="12" customHeight="1" x14ac:dyDescent="0.25">
      <c r="A65" s="2"/>
      <c r="B65" s="61" t="s">
        <v>37</v>
      </c>
      <c r="C65" s="62"/>
      <c r="D65" s="62"/>
      <c r="E65" s="62"/>
      <c r="F65" s="63"/>
      <c r="G65" s="64">
        <f>SUM(G47:G64)</f>
        <v>2779170</v>
      </c>
    </row>
    <row r="66" spans="1:7" ht="12" customHeight="1" x14ac:dyDescent="0.25">
      <c r="A66" s="5"/>
      <c r="B66" s="48"/>
      <c r="C66" s="49"/>
      <c r="D66" s="49"/>
      <c r="E66" s="65"/>
      <c r="F66" s="50"/>
      <c r="G66" s="50"/>
    </row>
    <row r="67" spans="1:7" ht="24" customHeight="1" x14ac:dyDescent="0.25">
      <c r="A67" s="5"/>
      <c r="B67" s="39" t="s">
        <v>38</v>
      </c>
      <c r="C67" s="40"/>
      <c r="D67" s="41"/>
      <c r="E67" s="41"/>
      <c r="F67" s="42"/>
      <c r="G67" s="42"/>
    </row>
    <row r="68" spans="1:7" ht="12.75" customHeight="1" x14ac:dyDescent="0.25">
      <c r="A68" s="24"/>
      <c r="B68" s="51" t="s">
        <v>39</v>
      </c>
      <c r="C68" s="52" t="s">
        <v>31</v>
      </c>
      <c r="D68" s="52" t="s">
        <v>32</v>
      </c>
      <c r="E68" s="51" t="s">
        <v>18</v>
      </c>
      <c r="F68" s="52" t="s">
        <v>19</v>
      </c>
      <c r="G68" s="51" t="s">
        <v>20</v>
      </c>
    </row>
    <row r="69" spans="1:7" ht="13.5" customHeight="1" x14ac:dyDescent="0.25">
      <c r="A69" s="5"/>
      <c r="B69" s="129" t="s">
        <v>104</v>
      </c>
      <c r="C69" s="58" t="s">
        <v>34</v>
      </c>
      <c r="D69" s="60">
        <v>160</v>
      </c>
      <c r="E69" s="32" t="s">
        <v>75</v>
      </c>
      <c r="F69" s="66">
        <v>1600</v>
      </c>
      <c r="G69" s="60">
        <f>+D69*F69</f>
        <v>256000</v>
      </c>
    </row>
    <row r="70" spans="1:7" ht="12" customHeight="1" x14ac:dyDescent="0.25">
      <c r="A70" s="2"/>
      <c r="B70" s="129" t="s">
        <v>105</v>
      </c>
      <c r="C70" s="58" t="s">
        <v>80</v>
      </c>
      <c r="D70" s="60">
        <v>5</v>
      </c>
      <c r="E70" s="32" t="s">
        <v>106</v>
      </c>
      <c r="F70" s="66">
        <v>120000</v>
      </c>
      <c r="G70" s="60">
        <f>+D70*F70</f>
        <v>600000</v>
      </c>
    </row>
    <row r="71" spans="1:7" ht="12" customHeight="1" x14ac:dyDescent="0.25">
      <c r="A71" s="83"/>
      <c r="B71" s="129" t="s">
        <v>107</v>
      </c>
      <c r="C71" s="58" t="s">
        <v>80</v>
      </c>
      <c r="D71" s="60">
        <v>5</v>
      </c>
      <c r="E71" s="32" t="s">
        <v>106</v>
      </c>
      <c r="F71" s="66">
        <v>120000</v>
      </c>
      <c r="G71" s="60">
        <f>+D71*F71</f>
        <v>600000</v>
      </c>
    </row>
    <row r="72" spans="1:7" ht="12" customHeight="1" x14ac:dyDescent="0.25">
      <c r="A72" s="83"/>
      <c r="B72" s="67" t="s">
        <v>40</v>
      </c>
      <c r="C72" s="68"/>
      <c r="D72" s="68"/>
      <c r="E72" s="68"/>
      <c r="F72" s="69"/>
      <c r="G72" s="70">
        <f>SUM(G69:G71)</f>
        <v>1456000</v>
      </c>
    </row>
    <row r="73" spans="1:7" ht="12" customHeight="1" x14ac:dyDescent="0.25">
      <c r="A73" s="83"/>
      <c r="B73" s="86"/>
      <c r="C73" s="86"/>
      <c r="D73" s="86"/>
      <c r="E73" s="86"/>
      <c r="F73" s="87"/>
      <c r="G73" s="87"/>
    </row>
    <row r="74" spans="1:7" ht="12" customHeight="1" x14ac:dyDescent="0.25">
      <c r="A74" s="83"/>
      <c r="B74" s="88" t="s">
        <v>41</v>
      </c>
      <c r="C74" s="89"/>
      <c r="D74" s="89"/>
      <c r="E74" s="89"/>
      <c r="F74" s="89"/>
      <c r="G74" s="90">
        <f>G28+G33+G43+G65+G72</f>
        <v>6430170</v>
      </c>
    </row>
    <row r="75" spans="1:7" ht="12" customHeight="1" x14ac:dyDescent="0.25">
      <c r="A75" s="83"/>
      <c r="B75" s="91" t="s">
        <v>42</v>
      </c>
      <c r="C75" s="72"/>
      <c r="D75" s="72"/>
      <c r="E75" s="72"/>
      <c r="F75" s="72"/>
      <c r="G75" s="92">
        <f>G74*0.05</f>
        <v>321508.5</v>
      </c>
    </row>
    <row r="76" spans="1:7" ht="12" customHeight="1" x14ac:dyDescent="0.25">
      <c r="A76" s="83"/>
      <c r="B76" s="93" t="s">
        <v>43</v>
      </c>
      <c r="C76" s="71"/>
      <c r="D76" s="71"/>
      <c r="E76" s="71"/>
      <c r="F76" s="71"/>
      <c r="G76" s="94">
        <f>G75+G74</f>
        <v>6751678.5</v>
      </c>
    </row>
    <row r="77" spans="1:7" ht="12.75" customHeight="1" x14ac:dyDescent="0.25">
      <c r="A77" s="83"/>
      <c r="B77" s="91" t="s">
        <v>44</v>
      </c>
      <c r="C77" s="72"/>
      <c r="D77" s="72"/>
      <c r="E77" s="72"/>
      <c r="F77" s="72"/>
      <c r="G77" s="92">
        <f>G12</f>
        <v>11400000</v>
      </c>
    </row>
    <row r="78" spans="1:7" ht="12" customHeight="1" x14ac:dyDescent="0.25">
      <c r="A78" s="83"/>
      <c r="B78" s="95" t="s">
        <v>45</v>
      </c>
      <c r="C78" s="96"/>
      <c r="D78" s="96"/>
      <c r="E78" s="96"/>
      <c r="F78" s="96"/>
      <c r="G78" s="97">
        <f>G77-G76</f>
        <v>4648321.5</v>
      </c>
    </row>
    <row r="79" spans="1:7" ht="12" customHeight="1" x14ac:dyDescent="0.25">
      <c r="A79" s="83"/>
      <c r="B79" s="84" t="s">
        <v>46</v>
      </c>
      <c r="C79" s="85"/>
      <c r="D79" s="85"/>
      <c r="E79" s="85"/>
      <c r="F79" s="85"/>
      <c r="G79" s="80"/>
    </row>
    <row r="80" spans="1:7" ht="12" customHeight="1" thickBot="1" x14ac:dyDescent="0.3">
      <c r="A80" s="83"/>
      <c r="B80" s="98"/>
      <c r="C80" s="85"/>
      <c r="D80" s="85"/>
      <c r="E80" s="85"/>
      <c r="F80" s="85"/>
      <c r="G80" s="80"/>
    </row>
    <row r="81" spans="1:7" ht="12" customHeight="1" x14ac:dyDescent="0.25">
      <c r="A81" s="83"/>
      <c r="B81" s="110" t="s">
        <v>47</v>
      </c>
      <c r="C81" s="111"/>
      <c r="D81" s="111"/>
      <c r="E81" s="111"/>
      <c r="F81" s="112"/>
      <c r="G81" s="80"/>
    </row>
    <row r="82" spans="1:7" ht="12" customHeight="1" x14ac:dyDescent="0.25">
      <c r="A82" s="83"/>
      <c r="B82" s="113" t="s">
        <v>48</v>
      </c>
      <c r="C82" s="82"/>
      <c r="D82" s="82"/>
      <c r="E82" s="82"/>
      <c r="F82" s="114"/>
      <c r="G82" s="80"/>
    </row>
    <row r="83" spans="1:7" ht="12" customHeight="1" x14ac:dyDescent="0.25">
      <c r="A83" s="83"/>
      <c r="B83" s="113" t="s">
        <v>49</v>
      </c>
      <c r="C83" s="82"/>
      <c r="D83" s="82"/>
      <c r="E83" s="82"/>
      <c r="F83" s="114"/>
      <c r="G83" s="80"/>
    </row>
    <row r="84" spans="1:7" ht="12" customHeight="1" x14ac:dyDescent="0.25">
      <c r="A84" s="83"/>
      <c r="B84" s="113" t="s">
        <v>50</v>
      </c>
      <c r="C84" s="82"/>
      <c r="D84" s="82"/>
      <c r="E84" s="82"/>
      <c r="F84" s="114"/>
      <c r="G84" s="80"/>
    </row>
    <row r="85" spans="1:7" ht="12" customHeight="1" x14ac:dyDescent="0.25">
      <c r="A85" s="83"/>
      <c r="B85" s="113" t="s">
        <v>51</v>
      </c>
      <c r="C85" s="82"/>
      <c r="D85" s="82"/>
      <c r="E85" s="82"/>
      <c r="F85" s="114"/>
      <c r="G85" s="80"/>
    </row>
    <row r="86" spans="1:7" ht="12" customHeight="1" x14ac:dyDescent="0.25">
      <c r="A86" s="83"/>
      <c r="B86" s="113" t="s">
        <v>52</v>
      </c>
      <c r="C86" s="82"/>
      <c r="D86" s="82"/>
      <c r="E86" s="82"/>
      <c r="F86" s="114"/>
      <c r="G86" s="80"/>
    </row>
    <row r="87" spans="1:7" ht="12.75" customHeight="1" x14ac:dyDescent="0.25">
      <c r="A87" s="83"/>
      <c r="B87" s="113" t="s">
        <v>53</v>
      </c>
      <c r="C87" s="82"/>
      <c r="D87" s="82"/>
      <c r="E87" s="82"/>
      <c r="F87" s="114"/>
      <c r="G87" s="80"/>
    </row>
    <row r="88" spans="1:7" ht="15" customHeight="1" x14ac:dyDescent="0.25">
      <c r="A88" s="83"/>
      <c r="B88" s="113" t="s">
        <v>122</v>
      </c>
      <c r="C88" s="82"/>
      <c r="D88" s="82"/>
      <c r="E88" s="82"/>
      <c r="F88" s="114"/>
      <c r="G88" s="80"/>
    </row>
    <row r="89" spans="1:7" ht="12" customHeight="1" thickBot="1" x14ac:dyDescent="0.3">
      <c r="A89" s="83"/>
      <c r="B89" s="115" t="s">
        <v>123</v>
      </c>
      <c r="C89" s="116"/>
      <c r="D89" s="116"/>
      <c r="E89" s="116"/>
      <c r="F89" s="117"/>
      <c r="G89" s="80"/>
    </row>
    <row r="90" spans="1:7" ht="12" customHeight="1" x14ac:dyDescent="0.25">
      <c r="A90" s="83"/>
      <c r="B90" s="108"/>
      <c r="C90" s="82"/>
      <c r="D90" s="82"/>
      <c r="E90" s="82"/>
      <c r="F90" s="82"/>
      <c r="G90" s="80"/>
    </row>
    <row r="91" spans="1:7" ht="12" customHeight="1" thickBot="1" x14ac:dyDescent="0.3">
      <c r="A91" s="83"/>
      <c r="B91" s="139" t="s">
        <v>54</v>
      </c>
      <c r="C91" s="140"/>
      <c r="D91" s="107"/>
      <c r="E91" s="74"/>
      <c r="F91" s="74"/>
      <c r="G91" s="80"/>
    </row>
    <row r="92" spans="1:7" ht="12" customHeight="1" x14ac:dyDescent="0.25">
      <c r="A92" s="83"/>
      <c r="B92" s="100" t="s">
        <v>39</v>
      </c>
      <c r="C92" s="75" t="s">
        <v>55</v>
      </c>
      <c r="D92" s="101" t="s">
        <v>56</v>
      </c>
      <c r="E92" s="74"/>
      <c r="F92" s="74"/>
      <c r="G92" s="80"/>
    </row>
    <row r="93" spans="1:7" ht="12" customHeight="1" x14ac:dyDescent="0.25">
      <c r="A93" s="83"/>
      <c r="B93" s="102" t="s">
        <v>57</v>
      </c>
      <c r="C93" s="76">
        <f>G28</f>
        <v>1500000</v>
      </c>
      <c r="D93" s="103">
        <f t="shared" ref="D93:D98" si="2">(C93/$C$99)</f>
        <v>0.22216697670068264</v>
      </c>
      <c r="E93" s="74"/>
      <c r="F93" s="74"/>
      <c r="G93" s="80"/>
    </row>
    <row r="94" spans="1:7" ht="12" customHeight="1" x14ac:dyDescent="0.25">
      <c r="A94" s="83"/>
      <c r="B94" s="102" t="s">
        <v>58</v>
      </c>
      <c r="C94" s="76">
        <f>G33</f>
        <v>120000</v>
      </c>
      <c r="D94" s="103">
        <f t="shared" si="2"/>
        <v>1.7773358136054612E-2</v>
      </c>
      <c r="E94" s="74"/>
      <c r="F94" s="74"/>
      <c r="G94" s="80"/>
    </row>
    <row r="95" spans="1:7" ht="12" customHeight="1" x14ac:dyDescent="0.25">
      <c r="A95" s="83"/>
      <c r="B95" s="102" t="s">
        <v>59</v>
      </c>
      <c r="C95" s="76">
        <f>G43</f>
        <v>575000</v>
      </c>
      <c r="D95" s="103">
        <f t="shared" si="2"/>
        <v>8.5164007735261685E-2</v>
      </c>
      <c r="E95" s="74"/>
      <c r="F95" s="74"/>
      <c r="G95" s="80"/>
    </row>
    <row r="96" spans="1:7" ht="12.75" customHeight="1" x14ac:dyDescent="0.25">
      <c r="A96" s="83"/>
      <c r="B96" s="102" t="s">
        <v>30</v>
      </c>
      <c r="C96" s="76">
        <f>G65</f>
        <v>2779170</v>
      </c>
      <c r="D96" s="103">
        <f t="shared" si="2"/>
        <v>0.41162653109149078</v>
      </c>
      <c r="E96" s="74"/>
      <c r="F96" s="74"/>
      <c r="G96" s="80"/>
    </row>
    <row r="97" spans="1:7" ht="12" customHeight="1" x14ac:dyDescent="0.25">
      <c r="A97" s="83"/>
      <c r="B97" s="102" t="s">
        <v>60</v>
      </c>
      <c r="C97" s="77">
        <f>G72</f>
        <v>1456000</v>
      </c>
      <c r="D97" s="103">
        <f t="shared" si="2"/>
        <v>0.21565007871746264</v>
      </c>
      <c r="E97" s="79"/>
      <c r="F97" s="79"/>
      <c r="G97" s="80"/>
    </row>
    <row r="98" spans="1:7" ht="12.75" customHeight="1" x14ac:dyDescent="0.25">
      <c r="A98" s="83"/>
      <c r="B98" s="102" t="s">
        <v>61</v>
      </c>
      <c r="C98" s="77">
        <f>G75</f>
        <v>321508.5</v>
      </c>
      <c r="D98" s="103">
        <f t="shared" si="2"/>
        <v>4.7619047619047616E-2</v>
      </c>
      <c r="E98" s="79"/>
      <c r="F98" s="79"/>
      <c r="G98" s="80"/>
    </row>
    <row r="99" spans="1:7" ht="12" customHeight="1" thickBot="1" x14ac:dyDescent="0.3">
      <c r="A99" s="73"/>
      <c r="B99" s="104" t="s">
        <v>62</v>
      </c>
      <c r="C99" s="105">
        <f>SUM(C93:C98)</f>
        <v>6751678.5</v>
      </c>
      <c r="D99" s="106">
        <f>SUM(D93:D98)</f>
        <v>1</v>
      </c>
      <c r="E99" s="79"/>
      <c r="F99" s="79"/>
      <c r="G99" s="80"/>
    </row>
    <row r="100" spans="1:7" ht="12" customHeight="1" x14ac:dyDescent="0.25">
      <c r="A100" s="83"/>
      <c r="B100" s="98"/>
      <c r="C100" s="85"/>
      <c r="D100" s="85"/>
      <c r="E100" s="85"/>
      <c r="F100" s="85"/>
      <c r="G100" s="80"/>
    </row>
    <row r="101" spans="1:7" ht="12.75" customHeight="1" x14ac:dyDescent="0.25">
      <c r="A101" s="83"/>
      <c r="B101" s="99"/>
      <c r="C101" s="85"/>
      <c r="D101" s="85"/>
      <c r="E101" s="85"/>
      <c r="F101" s="85"/>
      <c r="G101" s="80"/>
    </row>
    <row r="102" spans="1:7" ht="15.6" customHeight="1" thickBot="1" x14ac:dyDescent="0.3">
      <c r="A102" s="83"/>
      <c r="B102" s="119"/>
      <c r="C102" s="120" t="s">
        <v>110</v>
      </c>
      <c r="D102" s="121"/>
      <c r="E102" s="122"/>
      <c r="F102" s="78"/>
      <c r="G102" s="80"/>
    </row>
    <row r="103" spans="1:7" ht="11.25" customHeight="1" x14ac:dyDescent="0.25">
      <c r="B103" s="123" t="s">
        <v>87</v>
      </c>
      <c r="C103" s="127">
        <v>25000</v>
      </c>
      <c r="D103" s="127">
        <v>27500</v>
      </c>
      <c r="E103" s="128">
        <v>30000</v>
      </c>
      <c r="F103" s="118"/>
      <c r="G103" s="81"/>
    </row>
    <row r="104" spans="1:7" ht="11.25" customHeight="1" thickBot="1" x14ac:dyDescent="0.3">
      <c r="B104" s="104" t="s">
        <v>88</v>
      </c>
      <c r="C104" s="105">
        <f>(G76/C103)</f>
        <v>270.06713999999999</v>
      </c>
      <c r="D104" s="105">
        <f>(G76/D103)</f>
        <v>245.51558181818183</v>
      </c>
      <c r="E104" s="124">
        <f>(G76/E103)</f>
        <v>225.05595</v>
      </c>
      <c r="F104" s="118"/>
      <c r="G104" s="81"/>
    </row>
    <row r="105" spans="1:7" ht="11.25" customHeight="1" x14ac:dyDescent="0.25">
      <c r="B105" s="109" t="s">
        <v>63</v>
      </c>
      <c r="C105" s="82"/>
      <c r="D105" s="82"/>
      <c r="E105" s="82"/>
      <c r="F105" s="82"/>
      <c r="G105" s="82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con tunel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2021-04-07T16:59:41Z</dcterms:modified>
</cp:coreProperties>
</file>