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RENGO\"/>
    </mc:Choice>
  </mc:AlternateContent>
  <bookViews>
    <workbookView xWindow="0" yWindow="0" windowWidth="25200" windowHeight="11385"/>
  </bookViews>
  <sheets>
    <sheet name="Mie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48" i="1" l="1"/>
  <c r="G47" i="1"/>
  <c r="G46" i="1"/>
  <c r="G45" i="1"/>
  <c r="G44" i="1"/>
  <c r="G43" i="1"/>
  <c r="G42" i="1"/>
  <c r="G41" i="1"/>
  <c r="G40" i="1"/>
  <c r="G39" i="1"/>
  <c r="G24" i="1"/>
  <c r="G23" i="1"/>
  <c r="G22" i="1"/>
  <c r="G21" i="1"/>
  <c r="G12" i="1"/>
  <c r="G25" i="1" l="1"/>
  <c r="G49" i="1"/>
  <c r="G59" i="1"/>
  <c r="G54" i="1"/>
  <c r="C78" i="1" s="1"/>
  <c r="C77" i="1" l="1"/>
  <c r="G35" i="1"/>
  <c r="C76" i="1" s="1"/>
  <c r="C74" i="1"/>
  <c r="G30" i="1" l="1"/>
  <c r="G56" i="1" s="1"/>
  <c r="G57" i="1" l="1"/>
  <c r="G58" i="1" l="1"/>
  <c r="G60" i="1" s="1"/>
  <c r="C79" i="1"/>
  <c r="C85" i="1" l="1"/>
  <c r="C80" i="1"/>
  <c r="D79" i="1" s="1"/>
  <c r="D85" i="1"/>
  <c r="E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<sst xmlns="http://schemas.openxmlformats.org/spreadsheetml/2006/main" count="136" uniqueCount="94">
  <si>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</si>
  <si>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</si>
  <si>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</si>
  <si>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</si>
  <si>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</si>
  <si>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</si>
  <si>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</si>
  <si>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</si>
  <si>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</si>
  <si>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</si>
  <si>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</si>
  <si>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</si>
  <si>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</si>
  <si>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</si>
  <si>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</si>
  <si>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</si>
  <si>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</si>
  <si>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</si>
  <si>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</si>
  <si>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</si>
  <si>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</si>
  <si>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</si>
  <si>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</si>
  <si>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</si>
  <si>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</si>
  <si>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</si>
  <si>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</si>
  <si>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</si>
  <si>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</si>
  <si>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</si>
  <si>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</si>
  <si>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</si>
  <si>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</si>
  <si>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</si>
  <si>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</si>
  <si>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</si>
  <si>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</si>
  <si>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</si>
  <si>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</si>
  <si>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</si>
  <si>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</si>
  <si>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</si>
  <si>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</si>
  <si>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</si>
  <si>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</si>
  <si>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</si>
  <si>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</si>
  <si>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</si>
  <si>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</si>
  <si>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</si>
  <si>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NIVEL TECNOLOGICO</t>
  </si>
  <si>
    <t>REGION</t>
  </si>
  <si>
    <t>AREA</t>
  </si>
  <si>
    <t>Septiembre</t>
  </si>
  <si>
    <t>PRECIO ESPERADO ($/KG)</t>
  </si>
  <si>
    <t>2.  Precio de Insumos corresponde a  precios  colocados en el predio del agricultor.</t>
  </si>
  <si>
    <t>3. Precio esperado por ventas corresponde a precio colocado en el domicilio del agricultor.</t>
  </si>
  <si>
    <t>Rendimiento (Un/hà)</t>
  </si>
  <si>
    <t>Costo unitario ($/Un) (*)</t>
  </si>
  <si>
    <t>MIEL</t>
  </si>
  <si>
    <t>Multiflora</t>
  </si>
  <si>
    <t>Medio</t>
  </si>
  <si>
    <t>Lib. B. O'Higgins</t>
  </si>
  <si>
    <t>RENDIMIENTO (Kg / 20 colmenas.)</t>
  </si>
  <si>
    <t>Manejo de apiario (2 inspecciones/mes)</t>
  </si>
  <si>
    <t>Mayo - Agosto</t>
  </si>
  <si>
    <t>Cosecha</t>
  </si>
  <si>
    <t>Diciembre - marzo</t>
  </si>
  <si>
    <t>Pegado de cera al marco</t>
  </si>
  <si>
    <t>Reparación y mantención de materiales</t>
  </si>
  <si>
    <t>Un</t>
  </si>
  <si>
    <t>Mayo - Septiembre</t>
  </si>
  <si>
    <t>Clavos</t>
  </si>
  <si>
    <t>Cambio de reinas</t>
  </si>
  <si>
    <t>un</t>
  </si>
  <si>
    <t>Tablas 10 x 1"</t>
  </si>
  <si>
    <t>Alambre 0,5 mm</t>
  </si>
  <si>
    <t>Tratamiento timol (2/colmena)</t>
  </si>
  <si>
    <t>Azúcar</t>
  </si>
  <si>
    <t>Cera</t>
  </si>
  <si>
    <t>Estampado de cera (10 % de cera)</t>
  </si>
  <si>
    <t>Centrífuga (10 % de miel)</t>
  </si>
  <si>
    <t>Marzo</t>
  </si>
  <si>
    <t>Tratamiento Ac. Oxálico (2/colmena)</t>
  </si>
  <si>
    <t>$/ 20 colmenas</t>
  </si>
  <si>
    <t>ESCENARIOS COSTO UNITARIO  ($/Kg)</t>
  </si>
  <si>
    <t>(*): Este valor representa el valor mìnimo de venta del producto con Iva Incluido</t>
  </si>
  <si>
    <t>COSTOS DIRECTOS DE PRODUCCIÓN POR 20 COLMENAS  (INCLUYE IVA)</t>
  </si>
  <si>
    <t>Rengo</t>
  </si>
  <si>
    <t>FEB 2021</t>
  </si>
  <si>
    <t>Rengo-Quinta de Tilcoco-Malloa</t>
  </si>
  <si>
    <t>nov - marzo</t>
  </si>
  <si>
    <t>Sequía</t>
  </si>
  <si>
    <t>Mercado exportación e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</si>
</sst>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166" fontId="17" fillId="0" borderId="19" applyFont="0" applyFill="0" applyBorder="0" applyAlignment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2" fillId="7" borderId="19" xfId="0" applyFont="1" applyFill="1" applyBorder="1" applyAlignment="1"/>
    <xf numFmtId="49" fontId="10" fillId="8" borderId="20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4" fillId="2" borderId="19" xfId="0" applyNumberFormat="1" applyFont="1" applyFill="1" applyBorder="1" applyAlignment="1">
      <alignment vertical="center"/>
    </xf>
    <xf numFmtId="0" fontId="12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49" fontId="10" fillId="8" borderId="31" xfId="0" applyNumberFormat="1" applyFont="1" applyFill="1" applyBorder="1" applyAlignment="1">
      <alignment vertical="center"/>
    </xf>
    <xf numFmtId="49" fontId="12" fillId="8" borderId="32" xfId="0" applyNumberFormat="1" applyFont="1" applyFill="1" applyBorder="1" applyAlignment="1"/>
    <xf numFmtId="49" fontId="10" fillId="2" borderId="33" xfId="0" applyNumberFormat="1" applyFont="1" applyFill="1" applyBorder="1" applyAlignment="1">
      <alignment vertical="center"/>
    </xf>
    <xf numFmtId="9" fontId="12" fillId="2" borderId="34" xfId="0" applyNumberFormat="1" applyFont="1" applyFill="1" applyBorder="1" applyAlignment="1"/>
    <xf numFmtId="49" fontId="10" fillId="8" borderId="35" xfId="0" applyNumberFormat="1" applyFont="1" applyFill="1" applyBorder="1" applyAlignment="1">
      <alignment vertical="center"/>
    </xf>
    <xf numFmtId="165" fontId="10" fillId="8" borderId="36" xfId="0" applyNumberFormat="1" applyFont="1" applyFill="1" applyBorder="1" applyAlignment="1">
      <alignment vertical="center"/>
    </xf>
    <xf numFmtId="9" fontId="10" fillId="8" borderId="37" xfId="0" applyNumberFormat="1" applyFont="1" applyFill="1" applyBorder="1" applyAlignment="1">
      <alignment vertical="center"/>
    </xf>
    <xf numFmtId="0" fontId="12" fillId="9" borderId="40" xfId="0" applyFont="1" applyFill="1" applyBorder="1" applyAlignment="1"/>
    <xf numFmtId="0" fontId="12" fillId="2" borderId="19" xfId="0" applyFont="1" applyFill="1" applyBorder="1" applyAlignment="1">
      <alignment vertical="center"/>
    </xf>
    <xf numFmtId="49" fontId="12" fillId="2" borderId="19" xfId="0" applyNumberFormat="1" applyFont="1" applyFill="1" applyBorder="1" applyAlignment="1">
      <alignment vertical="center"/>
    </xf>
    <xf numFmtId="49" fontId="10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0" fontId="12" fillId="2" borderId="43" xfId="0" applyFont="1" applyFill="1" applyBorder="1" applyAlignment="1"/>
    <xf numFmtId="49" fontId="12" fillId="2" borderId="44" xfId="0" applyNumberFormat="1" applyFont="1" applyFill="1" applyBorder="1" applyAlignment="1">
      <alignment vertical="center"/>
    </xf>
    <xf numFmtId="0" fontId="12" fillId="2" borderId="45" xfId="0" applyFont="1" applyFill="1" applyBorder="1" applyAlignment="1"/>
    <xf numFmtId="49" fontId="12" fillId="2" borderId="46" xfId="0" applyNumberFormat="1" applyFont="1" applyFill="1" applyBorder="1" applyAlignment="1">
      <alignment vertical="center"/>
    </xf>
    <xf numFmtId="0" fontId="12" fillId="2" borderId="47" xfId="0" applyFont="1" applyFill="1" applyBorder="1" applyAlignment="1"/>
    <xf numFmtId="0" fontId="12" fillId="2" borderId="48" xfId="0" applyFont="1" applyFill="1" applyBorder="1" applyAlignment="1"/>
    <xf numFmtId="0" fontId="10" fillId="7" borderId="19" xfId="0" applyFont="1" applyFill="1" applyBorder="1" applyAlignment="1">
      <alignment vertical="center"/>
    </xf>
    <xf numFmtId="0" fontId="7" fillId="9" borderId="18" xfId="0" applyFont="1" applyFill="1" applyBorder="1" applyAlignment="1">
      <alignment vertical="center"/>
    </xf>
    <xf numFmtId="49" fontId="15" fillId="9" borderId="19" xfId="0" applyNumberFormat="1" applyFont="1" applyFill="1" applyBorder="1" applyAlignment="1">
      <alignment vertical="center"/>
    </xf>
    <xf numFmtId="0" fontId="7" fillId="9" borderId="19" xfId="0" applyFont="1" applyFill="1" applyBorder="1" applyAlignment="1">
      <alignment vertical="center"/>
    </xf>
    <xf numFmtId="0" fontId="7" fillId="9" borderId="49" xfId="0" applyFont="1" applyFill="1" applyBorder="1" applyAlignment="1">
      <alignment vertical="center"/>
    </xf>
    <xf numFmtId="49" fontId="10" fillId="8" borderId="50" xfId="0" applyNumberFormat="1" applyFont="1" applyFill="1" applyBorder="1" applyAlignment="1">
      <alignment vertical="center"/>
    </xf>
    <xf numFmtId="0" fontId="10" fillId="8" borderId="51" xfId="0" applyNumberFormat="1" applyFont="1" applyFill="1" applyBorder="1" applyAlignment="1">
      <alignment vertical="center"/>
    </xf>
    <xf numFmtId="0" fontId="10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6" fillId="0" borderId="55" xfId="0" applyFont="1" applyFill="1" applyBorder="1" applyAlignment="1">
      <alignment wrapText="1"/>
    </xf>
    <xf numFmtId="0" fontId="16" fillId="0" borderId="55" xfId="0" applyFont="1" applyFill="1" applyBorder="1" applyAlignment="1">
      <alignment horizontal="center" wrapText="1"/>
    </xf>
    <xf numFmtId="3" fontId="16" fillId="0" borderId="55" xfId="1" applyNumberFormat="1" applyFont="1" applyFill="1" applyBorder="1" applyAlignment="1">
      <alignment horizontal="center" wrapText="1"/>
    </xf>
    <xf numFmtId="0" fontId="16" fillId="0" borderId="55" xfId="0" applyFont="1" applyFill="1" applyBorder="1"/>
    <xf numFmtId="0" fontId="16" fillId="0" borderId="55" xfId="0" applyFont="1" applyFill="1" applyBorder="1" applyAlignment="1">
      <alignment horizontal="center"/>
    </xf>
    <xf numFmtId="0" fontId="16" fillId="0" borderId="55" xfId="0" applyFont="1" applyFill="1" applyBorder="1" applyAlignment="1"/>
    <xf numFmtId="165" fontId="10" fillId="8" borderId="36" xfId="0" applyNumberFormat="1" applyFont="1" applyFill="1" applyBorder="1" applyAlignment="1">
      <alignment horizontal="center" vertical="center"/>
    </xf>
    <xf numFmtId="165" fontId="10" fillId="8" borderId="37" xfId="0" applyNumberFormat="1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10" borderId="59" xfId="0" applyFont="1" applyFill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 wrapText="1"/>
    </xf>
    <xf numFmtId="3" fontId="18" fillId="0" borderId="59" xfId="0" applyNumberFormat="1" applyFont="1" applyBorder="1" applyAlignment="1">
      <alignment horizontal="center" vertical="center"/>
    </xf>
    <xf numFmtId="17" fontId="18" fillId="0" borderId="59" xfId="0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 wrapText="1"/>
    </xf>
    <xf numFmtId="3" fontId="16" fillId="0" borderId="55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8" fillId="10" borderId="59" xfId="0" applyFont="1" applyFill="1" applyBorder="1" applyAlignment="1">
      <alignment horizontal="center" vertical="center" wrapText="1"/>
    </xf>
    <xf numFmtId="3" fontId="16" fillId="0" borderId="55" xfId="1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vertic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49" fontId="3" fillId="3" borderId="58" xfId="0" applyNumberFormat="1" applyFont="1" applyFill="1" applyBorder="1" applyAlignment="1">
      <alignment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vertical="center"/>
    </xf>
    <xf numFmtId="3" fontId="3" fillId="3" borderId="58" xfId="0" applyNumberFormat="1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3" fontId="16" fillId="0" borderId="55" xfId="1" applyNumberFormat="1" applyFont="1" applyFill="1" applyBorder="1" applyAlignment="1">
      <alignment horizontal="right" wrapText="1"/>
    </xf>
    <xf numFmtId="3" fontId="3" fillId="3" borderId="13" xfId="0" applyNumberFormat="1" applyFont="1" applyFill="1" applyBorder="1" applyAlignment="1">
      <alignment horizontal="right" vertical="center"/>
    </xf>
    <xf numFmtId="49" fontId="15" fillId="9" borderId="38" xfId="0" applyNumberFormat="1" applyFont="1" applyFill="1" applyBorder="1" applyAlignment="1">
      <alignment vertical="center"/>
    </xf>
    <xf numFmtId="0" fontId="10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</cellXfs>
  <cellStyles count="2">
    <cellStyle name="Millares 5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4367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zoomScale="120" zoomScaleNormal="120" workbookViewId="0">
      <selection activeCell="G14" sqref="G14"/>
    </sheetView>
  </sheetViews>
  <sheetFormatPr baseColWidth="10" defaultColWidth="10.85546875" defaultRowHeight="11.25" customHeight="1"/>
  <cols>
    <col min="1" max="1" width="4.42578125" style="1" customWidth="1"/>
    <col min="2" max="2" width="22.5703125" style="1" customWidth="1"/>
    <col min="3" max="3" width="19.42578125" style="1" customWidth="1"/>
    <col min="4" max="4" width="9.42578125" style="1" customWidth="1"/>
    <col min="5" max="5" width="16.5703125" style="1" customWidth="1"/>
    <col min="6" max="6" width="12.42578125" style="1" customWidth="1"/>
    <col min="7" max="7" width="17.5703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95" t="s">
        <v>0</v>
      </c>
      <c r="C9" s="107" t="s">
        <v>59</v>
      </c>
      <c r="D9" s="6"/>
      <c r="E9" s="142" t="s">
        <v>63</v>
      </c>
      <c r="F9" s="143"/>
      <c r="G9" s="111">
        <v>500</v>
      </c>
    </row>
    <row r="10" spans="1:7" ht="21.75" customHeight="1">
      <c r="A10" s="49"/>
      <c r="B10" s="97" t="s">
        <v>1</v>
      </c>
      <c r="C10" s="108" t="s">
        <v>60</v>
      </c>
      <c r="D10" s="94"/>
      <c r="E10" s="140" t="s">
        <v>2</v>
      </c>
      <c r="F10" s="141"/>
      <c r="G10" s="112" t="s">
        <v>91</v>
      </c>
    </row>
    <row r="11" spans="1:7" ht="18" customHeight="1">
      <c r="A11" s="49"/>
      <c r="B11" s="97" t="s">
        <v>50</v>
      </c>
      <c r="C11" s="107" t="s">
        <v>61</v>
      </c>
      <c r="D11" s="94"/>
      <c r="E11" s="140" t="s">
        <v>54</v>
      </c>
      <c r="F11" s="141"/>
      <c r="G11" s="111">
        <f>2400*1.19</f>
        <v>2856</v>
      </c>
    </row>
    <row r="12" spans="1:7" ht="16.5" customHeight="1">
      <c r="A12" s="49"/>
      <c r="B12" s="97" t="s">
        <v>51</v>
      </c>
      <c r="C12" s="107" t="s">
        <v>62</v>
      </c>
      <c r="D12" s="94"/>
      <c r="E12" s="148" t="s">
        <v>3</v>
      </c>
      <c r="F12" s="149"/>
      <c r="G12" s="111">
        <f>G9*G11</f>
        <v>1428000</v>
      </c>
    </row>
    <row r="13" spans="1:7" ht="27" customHeight="1">
      <c r="A13" s="49"/>
      <c r="B13" s="97" t="s">
        <v>52</v>
      </c>
      <c r="C13" s="106" t="s">
        <v>88</v>
      </c>
      <c r="D13" s="94"/>
      <c r="E13" s="138" t="s">
        <v>4</v>
      </c>
      <c r="F13" s="139"/>
      <c r="G13" s="110" t="s">
        <v>93</v>
      </c>
    </row>
    <row r="14" spans="1:7" ht="22.5" customHeight="1">
      <c r="A14" s="49"/>
      <c r="B14" s="97" t="s">
        <v>5</v>
      </c>
      <c r="C14" s="119" t="s">
        <v>90</v>
      </c>
      <c r="D14" s="94"/>
      <c r="E14" s="138" t="s">
        <v>6</v>
      </c>
      <c r="F14" s="139"/>
      <c r="G14" s="112" t="s">
        <v>91</v>
      </c>
    </row>
    <row r="15" spans="1:7" ht="25.5" customHeight="1">
      <c r="A15" s="49"/>
      <c r="B15" s="97" t="s">
        <v>7</v>
      </c>
      <c r="C15" s="109" t="s">
        <v>89</v>
      </c>
      <c r="D15" s="94"/>
      <c r="E15" s="144" t="s">
        <v>8</v>
      </c>
      <c r="F15" s="145"/>
      <c r="G15" s="110" t="s">
        <v>92</v>
      </c>
    </row>
    <row r="16" spans="1:7" ht="12" customHeight="1">
      <c r="A16" s="2"/>
      <c r="B16" s="96"/>
      <c r="C16" s="7"/>
      <c r="D16" s="8"/>
      <c r="E16" s="9"/>
      <c r="F16" s="9"/>
      <c r="G16" s="10"/>
    </row>
    <row r="17" spans="1:255" ht="12" customHeight="1">
      <c r="A17" s="11"/>
      <c r="B17" s="146" t="s">
        <v>87</v>
      </c>
      <c r="C17" s="147"/>
      <c r="D17" s="147"/>
      <c r="E17" s="147"/>
      <c r="F17" s="147"/>
      <c r="G17" s="147"/>
    </row>
    <row r="18" spans="1:255" ht="12" customHeight="1">
      <c r="A18" s="2"/>
      <c r="B18" s="12"/>
      <c r="C18" s="13"/>
      <c r="D18" s="13"/>
      <c r="E18" s="13"/>
      <c r="F18" s="14"/>
      <c r="G18" s="14"/>
    </row>
    <row r="19" spans="1:255" ht="12" customHeight="1">
      <c r="A19" s="5"/>
      <c r="B19" s="15" t="s">
        <v>9</v>
      </c>
      <c r="C19" s="16"/>
      <c r="D19" s="17"/>
      <c r="E19" s="17"/>
      <c r="F19" s="17"/>
      <c r="G19" s="17"/>
    </row>
    <row r="20" spans="1:255" ht="24" customHeight="1">
      <c r="A20" s="11"/>
      <c r="B20" s="18" t="s">
        <v>10</v>
      </c>
      <c r="C20" s="18" t="s">
        <v>11</v>
      </c>
      <c r="D20" s="18" t="s">
        <v>12</v>
      </c>
      <c r="E20" s="18" t="s">
        <v>13</v>
      </c>
      <c r="F20" s="18" t="s">
        <v>14</v>
      </c>
      <c r="G20" s="18" t="s">
        <v>15</v>
      </c>
    </row>
    <row r="21" spans="1:255" s="117" customFormat="1" ht="24">
      <c r="A21" s="113"/>
      <c r="B21" s="114" t="s">
        <v>64</v>
      </c>
      <c r="C21" s="114" t="s">
        <v>16</v>
      </c>
      <c r="D21" s="114">
        <v>6</v>
      </c>
      <c r="E21" s="114" t="s">
        <v>65</v>
      </c>
      <c r="F21" s="115">
        <v>20000</v>
      </c>
      <c r="G21" s="120">
        <f>F21*D21</f>
        <v>120000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</row>
    <row r="22" spans="1:255" s="117" customFormat="1" ht="15">
      <c r="A22" s="113"/>
      <c r="B22" s="114" t="s">
        <v>66</v>
      </c>
      <c r="C22" s="114" t="s">
        <v>16</v>
      </c>
      <c r="D22" s="114">
        <v>3</v>
      </c>
      <c r="E22" s="114" t="s">
        <v>67</v>
      </c>
      <c r="F22" s="115">
        <v>20000</v>
      </c>
      <c r="G22" s="120">
        <f t="shared" ref="G22:G24" si="0">F22*D22</f>
        <v>60000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</row>
    <row r="23" spans="1:255" ht="15">
      <c r="A23" s="11"/>
      <c r="B23" s="118" t="s">
        <v>68</v>
      </c>
      <c r="C23" s="99" t="s">
        <v>16</v>
      </c>
      <c r="D23" s="99">
        <v>1</v>
      </c>
      <c r="E23" s="114" t="s">
        <v>53</v>
      </c>
      <c r="F23" s="115">
        <v>20000</v>
      </c>
      <c r="G23" s="120">
        <f t="shared" si="0"/>
        <v>20000</v>
      </c>
    </row>
    <row r="24" spans="1:255" ht="24">
      <c r="A24" s="11"/>
      <c r="B24" s="114" t="s">
        <v>69</v>
      </c>
      <c r="C24" s="99" t="s">
        <v>16</v>
      </c>
      <c r="D24" s="99">
        <v>2</v>
      </c>
      <c r="E24" s="114" t="s">
        <v>65</v>
      </c>
      <c r="F24" s="115">
        <v>20000</v>
      </c>
      <c r="G24" s="120">
        <f t="shared" si="0"/>
        <v>40000</v>
      </c>
    </row>
    <row r="25" spans="1:255" ht="12.75" customHeight="1">
      <c r="A25" s="11"/>
      <c r="B25" s="126" t="s">
        <v>17</v>
      </c>
      <c r="C25" s="127"/>
      <c r="D25" s="127"/>
      <c r="E25" s="127"/>
      <c r="F25" s="128"/>
      <c r="G25" s="121">
        <f>SUM(G21:G24)</f>
        <v>240000</v>
      </c>
    </row>
    <row r="26" spans="1:255" ht="14.25" customHeight="1">
      <c r="A26" s="11"/>
      <c r="B26" s="12"/>
      <c r="C26" s="14"/>
      <c r="D26" s="14"/>
      <c r="E26" s="14"/>
      <c r="F26" s="19"/>
      <c r="G26" s="19"/>
    </row>
    <row r="27" spans="1:255" ht="12.75" customHeight="1">
      <c r="A27" s="11"/>
      <c r="B27" s="20" t="s">
        <v>18</v>
      </c>
      <c r="C27" s="21"/>
      <c r="D27" s="22"/>
      <c r="E27" s="22"/>
      <c r="F27" s="23"/>
      <c r="G27" s="23"/>
    </row>
    <row r="28" spans="1:255" ht="25.5" customHeight="1">
      <c r="A28" s="5"/>
      <c r="B28" s="24" t="s">
        <v>10</v>
      </c>
      <c r="C28" s="25" t="s">
        <v>11</v>
      </c>
      <c r="D28" s="25" t="s">
        <v>12</v>
      </c>
      <c r="E28" s="24" t="s">
        <v>13</v>
      </c>
      <c r="F28" s="25" t="s">
        <v>14</v>
      </c>
      <c r="G28" s="24" t="s">
        <v>15</v>
      </c>
    </row>
    <row r="29" spans="1:255" ht="12" customHeight="1">
      <c r="A29" s="2"/>
      <c r="B29" s="26"/>
      <c r="C29" s="27"/>
      <c r="D29" s="27"/>
      <c r="E29" s="27"/>
      <c r="F29" s="92"/>
      <c r="G29" s="92"/>
    </row>
    <row r="30" spans="1:255" ht="12" customHeight="1">
      <c r="A30" s="5"/>
      <c r="B30" s="28" t="s">
        <v>19</v>
      </c>
      <c r="C30" s="29"/>
      <c r="D30" s="29"/>
      <c r="E30" s="29"/>
      <c r="F30" s="30"/>
      <c r="G30" s="93">
        <f>SUM(G29)</f>
        <v>0</v>
      </c>
    </row>
    <row r="31" spans="1:255" ht="15.75" customHeight="1">
      <c r="A31" s="5"/>
      <c r="B31" s="31"/>
      <c r="C31" s="32"/>
      <c r="D31" s="32"/>
      <c r="E31" s="32"/>
      <c r="F31" s="33"/>
      <c r="G31" s="33"/>
      <c r="K31" s="91"/>
    </row>
    <row r="32" spans="1:255" ht="12.75" customHeight="1">
      <c r="A32" s="11"/>
      <c r="B32" s="20" t="s">
        <v>20</v>
      </c>
      <c r="C32" s="21"/>
      <c r="D32" s="22"/>
      <c r="E32" s="22"/>
      <c r="F32" s="23"/>
      <c r="G32" s="23"/>
      <c r="K32" s="91"/>
    </row>
    <row r="33" spans="1:7" ht="21" customHeight="1">
      <c r="A33" s="11"/>
      <c r="B33" s="34" t="s">
        <v>10</v>
      </c>
      <c r="C33" s="34" t="s">
        <v>11</v>
      </c>
      <c r="D33" s="34" t="s">
        <v>12</v>
      </c>
      <c r="E33" s="34" t="s">
        <v>13</v>
      </c>
      <c r="F33" s="35" t="s">
        <v>14</v>
      </c>
      <c r="G33" s="34" t="s">
        <v>15</v>
      </c>
    </row>
    <row r="34" spans="1:7" ht="12.75" customHeight="1">
      <c r="A34" s="11"/>
      <c r="B34" s="98"/>
      <c r="C34" s="99"/>
      <c r="D34" s="99"/>
      <c r="E34" s="99"/>
      <c r="F34" s="100"/>
      <c r="G34" s="100"/>
    </row>
    <row r="35" spans="1:7" ht="12" customHeight="1">
      <c r="A35" s="49"/>
      <c r="B35" s="129" t="s">
        <v>21</v>
      </c>
      <c r="C35" s="130"/>
      <c r="D35" s="130"/>
      <c r="E35" s="130"/>
      <c r="F35" s="131"/>
      <c r="G35" s="132">
        <f>SUM(G34:G34)</f>
        <v>0</v>
      </c>
    </row>
    <row r="36" spans="1:7" ht="12" customHeight="1">
      <c r="A36" s="49"/>
      <c r="B36" s="31"/>
      <c r="C36" s="32"/>
      <c r="D36" s="32"/>
      <c r="E36" s="32"/>
      <c r="F36" s="33"/>
      <c r="G36" s="33"/>
    </row>
    <row r="37" spans="1:7" ht="12.75" customHeight="1">
      <c r="A37" s="49"/>
      <c r="B37" s="20" t="s">
        <v>22</v>
      </c>
      <c r="C37" s="21"/>
      <c r="D37" s="22"/>
      <c r="E37" s="22"/>
      <c r="F37" s="23"/>
      <c r="G37" s="23"/>
    </row>
    <row r="38" spans="1:7" ht="12" customHeight="1">
      <c r="A38" s="49"/>
      <c r="B38" s="35" t="s">
        <v>23</v>
      </c>
      <c r="C38" s="35" t="s">
        <v>24</v>
      </c>
      <c r="D38" s="35" t="s">
        <v>25</v>
      </c>
      <c r="E38" s="35" t="s">
        <v>13</v>
      </c>
      <c r="F38" s="35" t="s">
        <v>14</v>
      </c>
      <c r="G38" s="35" t="s">
        <v>15</v>
      </c>
    </row>
    <row r="39" spans="1:7" ht="12" customHeight="1">
      <c r="A39" s="49"/>
      <c r="B39" s="103" t="s">
        <v>72</v>
      </c>
      <c r="C39" s="99" t="s">
        <v>26</v>
      </c>
      <c r="D39" s="99">
        <v>1</v>
      </c>
      <c r="E39" s="99" t="s">
        <v>71</v>
      </c>
      <c r="F39" s="100">
        <v>800</v>
      </c>
      <c r="G39" s="134">
        <f t="shared" ref="G39:G48" si="1">F39*D39</f>
        <v>800</v>
      </c>
    </row>
    <row r="40" spans="1:7" ht="12" customHeight="1">
      <c r="A40" s="49"/>
      <c r="B40" s="103" t="s">
        <v>73</v>
      </c>
      <c r="C40" s="99" t="s">
        <v>74</v>
      </c>
      <c r="D40" s="99">
        <v>10</v>
      </c>
      <c r="E40" s="99" t="s">
        <v>71</v>
      </c>
      <c r="F40" s="100">
        <v>5500</v>
      </c>
      <c r="G40" s="134">
        <f t="shared" si="1"/>
        <v>55000</v>
      </c>
    </row>
    <row r="41" spans="1:7" ht="12" customHeight="1">
      <c r="A41" s="49"/>
      <c r="B41" s="103" t="s">
        <v>75</v>
      </c>
      <c r="C41" s="99" t="s">
        <v>70</v>
      </c>
      <c r="D41" s="99">
        <v>4</v>
      </c>
      <c r="E41" s="99" t="s">
        <v>71</v>
      </c>
      <c r="F41" s="100">
        <v>2560</v>
      </c>
      <c r="G41" s="134">
        <f t="shared" si="1"/>
        <v>10240</v>
      </c>
    </row>
    <row r="42" spans="1:7" ht="12.75" customHeight="1">
      <c r="A42" s="49"/>
      <c r="B42" s="103" t="s">
        <v>76</v>
      </c>
      <c r="C42" s="99" t="s">
        <v>26</v>
      </c>
      <c r="D42" s="99">
        <v>0.2</v>
      </c>
      <c r="E42" s="99" t="s">
        <v>71</v>
      </c>
      <c r="F42" s="100">
        <v>8780</v>
      </c>
      <c r="G42" s="134">
        <f t="shared" si="1"/>
        <v>1756</v>
      </c>
    </row>
    <row r="43" spans="1:7" ht="25.5" customHeight="1">
      <c r="A43" s="49"/>
      <c r="B43" s="98" t="s">
        <v>77</v>
      </c>
      <c r="C43" s="99" t="s">
        <v>70</v>
      </c>
      <c r="D43" s="99">
        <v>40</v>
      </c>
      <c r="E43" s="99" t="s">
        <v>71</v>
      </c>
      <c r="F43" s="100">
        <v>630</v>
      </c>
      <c r="G43" s="134">
        <f t="shared" si="1"/>
        <v>25200</v>
      </c>
    </row>
    <row r="44" spans="1:7" ht="24" customHeight="1">
      <c r="A44" s="49"/>
      <c r="B44" s="98" t="s">
        <v>83</v>
      </c>
      <c r="C44" s="99" t="s">
        <v>70</v>
      </c>
      <c r="D44" s="99">
        <v>40</v>
      </c>
      <c r="E44" s="99" t="s">
        <v>71</v>
      </c>
      <c r="F44" s="100">
        <v>300</v>
      </c>
      <c r="G44" s="134">
        <f t="shared" si="1"/>
        <v>12000</v>
      </c>
    </row>
    <row r="45" spans="1:7" ht="12" customHeight="1">
      <c r="A45" s="49"/>
      <c r="B45" s="103" t="s">
        <v>78</v>
      </c>
      <c r="C45" s="99" t="s">
        <v>26</v>
      </c>
      <c r="D45" s="99">
        <v>100</v>
      </c>
      <c r="E45" s="99" t="s">
        <v>71</v>
      </c>
      <c r="F45" s="100">
        <v>600</v>
      </c>
      <c r="G45" s="134">
        <f t="shared" si="1"/>
        <v>60000</v>
      </c>
    </row>
    <row r="46" spans="1:7" ht="12" customHeight="1">
      <c r="A46" s="49"/>
      <c r="B46" s="103" t="s">
        <v>79</v>
      </c>
      <c r="C46" s="99" t="s">
        <v>26</v>
      </c>
      <c r="D46" s="99">
        <v>16</v>
      </c>
      <c r="E46" s="99" t="s">
        <v>71</v>
      </c>
      <c r="F46" s="100">
        <v>7000</v>
      </c>
      <c r="G46" s="134">
        <f t="shared" si="1"/>
        <v>112000</v>
      </c>
    </row>
    <row r="47" spans="1:7" ht="12" customHeight="1">
      <c r="A47" s="49"/>
      <c r="B47" s="98" t="s">
        <v>80</v>
      </c>
      <c r="C47" s="99" t="s">
        <v>26</v>
      </c>
      <c r="D47" s="99">
        <v>16</v>
      </c>
      <c r="E47" s="99" t="s">
        <v>71</v>
      </c>
      <c r="F47" s="100">
        <v>700</v>
      </c>
      <c r="G47" s="134">
        <f t="shared" si="1"/>
        <v>11200</v>
      </c>
    </row>
    <row r="48" spans="1:7" ht="12" customHeight="1">
      <c r="A48" s="49"/>
      <c r="B48" s="98" t="s">
        <v>81</v>
      </c>
      <c r="C48" s="99" t="s">
        <v>26</v>
      </c>
      <c r="D48" s="99">
        <v>50</v>
      </c>
      <c r="E48" s="99" t="s">
        <v>82</v>
      </c>
      <c r="F48" s="100">
        <v>2975</v>
      </c>
      <c r="G48" s="134">
        <f t="shared" si="1"/>
        <v>148750</v>
      </c>
    </row>
    <row r="49" spans="2:7" ht="11.25" customHeight="1">
      <c r="B49" s="28" t="s">
        <v>27</v>
      </c>
      <c r="C49" s="29"/>
      <c r="D49" s="29"/>
      <c r="E49" s="29"/>
      <c r="F49" s="30"/>
      <c r="G49" s="135">
        <f>SUM(G39:G48)</f>
        <v>436946</v>
      </c>
    </row>
    <row r="50" spans="2:7" ht="11.25" customHeight="1">
      <c r="B50" s="31"/>
      <c r="C50" s="32"/>
      <c r="D50" s="32"/>
      <c r="E50" s="36"/>
      <c r="F50" s="33"/>
      <c r="G50" s="33"/>
    </row>
    <row r="51" spans="2:7" ht="11.25" customHeight="1">
      <c r="B51" s="20" t="s">
        <v>28</v>
      </c>
      <c r="C51" s="21"/>
      <c r="D51" s="22"/>
      <c r="E51" s="22"/>
      <c r="F51" s="23"/>
      <c r="G51" s="23"/>
    </row>
    <row r="52" spans="2:7" ht="11.25" customHeight="1">
      <c r="B52" s="34" t="s">
        <v>29</v>
      </c>
      <c r="C52" s="35" t="s">
        <v>24</v>
      </c>
      <c r="D52" s="35" t="s">
        <v>25</v>
      </c>
      <c r="E52" s="34" t="s">
        <v>13</v>
      </c>
      <c r="F52" s="35" t="s">
        <v>14</v>
      </c>
      <c r="G52" s="34" t="s">
        <v>15</v>
      </c>
    </row>
    <row r="53" spans="2:7" ht="11.25" customHeight="1">
      <c r="B53" s="101"/>
      <c r="C53" s="102"/>
      <c r="D53" s="102"/>
      <c r="E53" s="102"/>
      <c r="F53" s="100"/>
      <c r="G53" s="100"/>
    </row>
    <row r="54" spans="2:7" ht="11.25" customHeight="1">
      <c r="B54" s="122" t="s">
        <v>30</v>
      </c>
      <c r="C54" s="123"/>
      <c r="D54" s="123"/>
      <c r="E54" s="123"/>
      <c r="F54" s="124"/>
      <c r="G54" s="125">
        <f>SUM(G53:G53)</f>
        <v>0</v>
      </c>
    </row>
    <row r="55" spans="2:7" ht="11.25" customHeight="1">
      <c r="B55" s="52"/>
      <c r="C55" s="52"/>
      <c r="D55" s="52"/>
      <c r="E55" s="52"/>
      <c r="F55" s="53"/>
      <c r="G55" s="53"/>
    </row>
    <row r="56" spans="2:7" ht="11.25" customHeight="1">
      <c r="B56" s="54" t="s">
        <v>31</v>
      </c>
      <c r="C56" s="55"/>
      <c r="D56" s="55"/>
      <c r="E56" s="55"/>
      <c r="F56" s="55"/>
      <c r="G56" s="56">
        <f>G25+G30+G35+G49+G54</f>
        <v>676946</v>
      </c>
    </row>
    <row r="57" spans="2:7" ht="11.25" customHeight="1">
      <c r="B57" s="57" t="s">
        <v>32</v>
      </c>
      <c r="C57" s="38"/>
      <c r="D57" s="38"/>
      <c r="E57" s="38"/>
      <c r="F57" s="38"/>
      <c r="G57" s="58">
        <f>G56*0.05</f>
        <v>33847.300000000003</v>
      </c>
    </row>
    <row r="58" spans="2:7" ht="11.25" customHeight="1">
      <c r="B58" s="59" t="s">
        <v>33</v>
      </c>
      <c r="C58" s="37"/>
      <c r="D58" s="37"/>
      <c r="E58" s="37"/>
      <c r="F58" s="37"/>
      <c r="G58" s="60">
        <f>G57+G56</f>
        <v>710793.3</v>
      </c>
    </row>
    <row r="59" spans="2:7" ht="11.25" customHeight="1">
      <c r="B59" s="57" t="s">
        <v>34</v>
      </c>
      <c r="C59" s="38"/>
      <c r="D59" s="38"/>
      <c r="E59" s="38"/>
      <c r="F59" s="38"/>
      <c r="G59" s="58">
        <f>G12</f>
        <v>1428000</v>
      </c>
    </row>
    <row r="60" spans="2:7" ht="11.25" customHeight="1">
      <c r="B60" s="61" t="s">
        <v>35</v>
      </c>
      <c r="C60" s="133"/>
      <c r="D60" s="133"/>
      <c r="E60" s="133"/>
      <c r="F60" s="133"/>
      <c r="G60" s="62">
        <f>G59-G58</f>
        <v>717206.7</v>
      </c>
    </row>
    <row r="61" spans="2:7" ht="11.25" customHeight="1">
      <c r="B61" s="50" t="s">
        <v>36</v>
      </c>
      <c r="C61" s="51"/>
      <c r="D61" s="51"/>
      <c r="E61" s="51"/>
      <c r="F61" s="51"/>
      <c r="G61" s="46"/>
    </row>
    <row r="62" spans="2:7" ht="11.25" customHeight="1" thickBot="1">
      <c r="B62" s="63"/>
      <c r="C62" s="51"/>
      <c r="D62" s="51"/>
      <c r="E62" s="51"/>
      <c r="F62" s="51"/>
      <c r="G62" s="46"/>
    </row>
    <row r="63" spans="2:7" ht="11.25" customHeight="1">
      <c r="B63" s="75" t="s">
        <v>37</v>
      </c>
      <c r="C63" s="76"/>
      <c r="D63" s="76"/>
      <c r="E63" s="76"/>
      <c r="F63" s="77"/>
      <c r="G63" s="46"/>
    </row>
    <row r="64" spans="2:7" ht="11.25" customHeight="1">
      <c r="B64" s="78" t="s">
        <v>38</v>
      </c>
      <c r="C64" s="48"/>
      <c r="D64" s="48"/>
      <c r="E64" s="48"/>
      <c r="F64" s="79"/>
      <c r="G64" s="46"/>
    </row>
    <row r="65" spans="2:7" ht="11.25" customHeight="1">
      <c r="B65" s="78" t="s">
        <v>55</v>
      </c>
      <c r="C65" s="48"/>
      <c r="D65" s="48"/>
      <c r="E65" s="48"/>
      <c r="F65" s="79"/>
      <c r="G65" s="46"/>
    </row>
    <row r="66" spans="2:7" ht="11.25" customHeight="1">
      <c r="B66" s="78" t="s">
        <v>56</v>
      </c>
      <c r="C66" s="48"/>
      <c r="D66" s="48"/>
      <c r="E66" s="48"/>
      <c r="F66" s="79"/>
      <c r="G66" s="46"/>
    </row>
    <row r="67" spans="2:7" ht="11.25" customHeight="1">
      <c r="B67" s="78" t="s">
        <v>39</v>
      </c>
      <c r="C67" s="48"/>
      <c r="D67" s="48"/>
      <c r="E67" s="48"/>
      <c r="F67" s="79"/>
      <c r="G67" s="46"/>
    </row>
    <row r="68" spans="2:7" ht="11.25" customHeight="1">
      <c r="B68" s="78" t="s">
        <v>40</v>
      </c>
      <c r="C68" s="48"/>
      <c r="D68" s="48"/>
      <c r="E68" s="48"/>
      <c r="F68" s="79"/>
      <c r="G68" s="46"/>
    </row>
    <row r="69" spans="2:7" ht="11.25" customHeight="1">
      <c r="B69" s="78" t="s">
        <v>41</v>
      </c>
      <c r="C69" s="48"/>
      <c r="D69" s="48"/>
      <c r="E69" s="48"/>
      <c r="F69" s="79"/>
      <c r="G69" s="46"/>
    </row>
    <row r="70" spans="2:7" ht="11.25" customHeight="1" thickBot="1">
      <c r="B70" s="80"/>
      <c r="C70" s="81"/>
      <c r="D70" s="81"/>
      <c r="E70" s="81"/>
      <c r="F70" s="82"/>
      <c r="G70" s="46"/>
    </row>
    <row r="71" spans="2:7" ht="11.25" customHeight="1">
      <c r="B71" s="73"/>
      <c r="C71" s="48"/>
      <c r="D71" s="48"/>
      <c r="E71" s="48"/>
      <c r="F71" s="48"/>
      <c r="G71" s="46"/>
    </row>
    <row r="72" spans="2:7" ht="11.25" customHeight="1" thickBot="1">
      <c r="B72" s="136" t="s">
        <v>42</v>
      </c>
      <c r="C72" s="137"/>
      <c r="D72" s="72"/>
      <c r="E72" s="39"/>
      <c r="F72" s="39"/>
      <c r="G72" s="46"/>
    </row>
    <row r="73" spans="2:7" ht="11.25" customHeight="1">
      <c r="B73" s="65" t="s">
        <v>29</v>
      </c>
      <c r="C73" s="40" t="s">
        <v>84</v>
      </c>
      <c r="D73" s="66" t="s">
        <v>43</v>
      </c>
      <c r="E73" s="39"/>
      <c r="F73" s="39"/>
      <c r="G73" s="46"/>
    </row>
    <row r="74" spans="2:7" ht="11.25" customHeight="1">
      <c r="B74" s="67" t="s">
        <v>44</v>
      </c>
      <c r="C74" s="41">
        <f>+G25</f>
        <v>240000</v>
      </c>
      <c r="D74" s="68">
        <f>(C74/C80)</f>
        <v>0.33765090357492111</v>
      </c>
      <c r="E74" s="39"/>
      <c r="F74" s="39"/>
      <c r="G74" s="46"/>
    </row>
    <row r="75" spans="2:7" ht="11.25" customHeight="1">
      <c r="B75" s="67" t="s">
        <v>45</v>
      </c>
      <c r="C75" s="42">
        <v>0</v>
      </c>
      <c r="D75" s="68">
        <v>0</v>
      </c>
      <c r="E75" s="39"/>
      <c r="F75" s="39"/>
      <c r="G75" s="46"/>
    </row>
    <row r="76" spans="2:7" ht="11.25" customHeight="1">
      <c r="B76" s="67" t="s">
        <v>46</v>
      </c>
      <c r="C76" s="41">
        <f>+G35</f>
        <v>0</v>
      </c>
      <c r="D76" s="68">
        <f>(C76/C80)</f>
        <v>0</v>
      </c>
      <c r="E76" s="39"/>
      <c r="F76" s="39"/>
      <c r="G76" s="46"/>
    </row>
    <row r="77" spans="2:7" ht="11.25" customHeight="1">
      <c r="B77" s="67" t="s">
        <v>23</v>
      </c>
      <c r="C77" s="41">
        <f>+G49</f>
        <v>436946</v>
      </c>
      <c r="D77" s="68">
        <f>(C77/C80)</f>
        <v>0.61473004880603122</v>
      </c>
      <c r="E77" s="39"/>
      <c r="F77" s="39"/>
      <c r="G77" s="46"/>
    </row>
    <row r="78" spans="2:7" ht="11.25" customHeight="1">
      <c r="B78" s="67" t="s">
        <v>47</v>
      </c>
      <c r="C78" s="43">
        <f>+G54</f>
        <v>0</v>
      </c>
      <c r="D78" s="68">
        <f>(C78/C80)</f>
        <v>0</v>
      </c>
      <c r="E78" s="45"/>
      <c r="F78" s="45"/>
      <c r="G78" s="46"/>
    </row>
    <row r="79" spans="2:7" ht="11.25" customHeight="1">
      <c r="B79" s="67" t="s">
        <v>48</v>
      </c>
      <c r="C79" s="43">
        <f>+G57</f>
        <v>33847.300000000003</v>
      </c>
      <c r="D79" s="68">
        <f>(C79/C80)</f>
        <v>4.7619047619047623E-2</v>
      </c>
      <c r="E79" s="45"/>
      <c r="F79" s="45"/>
      <c r="G79" s="46"/>
    </row>
    <row r="80" spans="2:7" ht="11.25" customHeight="1" thickBot="1">
      <c r="B80" s="69" t="s">
        <v>49</v>
      </c>
      <c r="C80" s="70">
        <f>SUM(C74:C79)</f>
        <v>710793.3</v>
      </c>
      <c r="D80" s="71">
        <f>SUM(D74:D79)</f>
        <v>1</v>
      </c>
      <c r="E80" s="45"/>
      <c r="F80" s="45"/>
      <c r="G80" s="46"/>
    </row>
    <row r="81" spans="2:7" ht="11.25" customHeight="1">
      <c r="B81" s="63"/>
      <c r="C81" s="51"/>
      <c r="D81" s="51"/>
      <c r="E81" s="51"/>
      <c r="F81" s="51"/>
      <c r="G81" s="46"/>
    </row>
    <row r="82" spans="2:7" ht="11.25" customHeight="1">
      <c r="B82" s="64"/>
      <c r="C82" s="51"/>
      <c r="D82" s="51"/>
      <c r="E82" s="51"/>
      <c r="F82" s="51"/>
      <c r="G82" s="46"/>
    </row>
    <row r="83" spans="2:7" ht="11.25" customHeight="1" thickBot="1">
      <c r="B83" s="84"/>
      <c r="C83" s="85" t="s">
        <v>85</v>
      </c>
      <c r="D83" s="86"/>
      <c r="E83" s="87"/>
      <c r="F83" s="44"/>
      <c r="G83" s="46"/>
    </row>
    <row r="84" spans="2:7" ht="11.25" customHeight="1">
      <c r="B84" s="88" t="s">
        <v>57</v>
      </c>
      <c r="C84" s="89">
        <v>400</v>
      </c>
      <c r="D84" s="89">
        <v>450</v>
      </c>
      <c r="E84" s="90">
        <v>500</v>
      </c>
      <c r="F84" s="83"/>
      <c r="G84" s="47"/>
    </row>
    <row r="85" spans="2:7" ht="11.25" customHeight="1" thickBot="1">
      <c r="B85" s="69" t="s">
        <v>58</v>
      </c>
      <c r="C85" s="104">
        <f>(G58/C84)</f>
        <v>1776.9832500000002</v>
      </c>
      <c r="D85" s="104">
        <f>(G58/D84)</f>
        <v>1579.5406666666668</v>
      </c>
      <c r="E85" s="105">
        <f>(G58/E84)</f>
        <v>1421.5866000000001</v>
      </c>
      <c r="F85" s="83"/>
      <c r="G85" s="47"/>
    </row>
    <row r="86" spans="2:7" ht="11.25" customHeight="1">
      <c r="B86" s="74" t="s">
        <v>86</v>
      </c>
      <c r="C86" s="48"/>
      <c r="D86" s="48"/>
      <c r="E86" s="48"/>
      <c r="F86" s="48"/>
      <c r="G86" s="48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2021-04-07T16:20:31Z</dcterms:modified>
</cp:coreProperties>
</file>