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Mel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0" i="1"/>
  <c r="G35" i="1"/>
  <c r="G33" i="1"/>
  <c r="G22" i="1"/>
  <c r="G58" i="1" l="1"/>
  <c r="G62" i="1"/>
  <c r="G64" i="1" s="1"/>
  <c r="G34" i="1"/>
  <c r="G27" i="1" l="1"/>
  <c r="C87" i="1" l="1"/>
  <c r="G12" i="1"/>
  <c r="G32" i="1" l="1"/>
  <c r="G21" i="1"/>
  <c r="G20" i="1"/>
  <c r="G36" i="1" l="1"/>
  <c r="C85" i="1" s="1"/>
  <c r="G23" i="1"/>
  <c r="C83" i="1" s="1"/>
  <c r="C86" i="1"/>
  <c r="G28" i="1"/>
  <c r="C84" i="1" s="1"/>
  <c r="G69" i="1"/>
  <c r="G66" i="1" l="1"/>
  <c r="G67" i="1" s="1"/>
  <c r="G68" i="1" l="1"/>
  <c r="C88" i="1"/>
  <c r="C89" i="1" l="1"/>
  <c r="D88" i="1" s="1"/>
  <c r="D94" i="1"/>
  <c r="C94" i="1"/>
  <c r="E94" i="1"/>
  <c r="G70" i="1"/>
  <c r="D86" i="1" l="1"/>
  <c r="D84" i="1"/>
  <c r="D83" i="1"/>
  <c r="D87" i="1"/>
  <c r="D85" i="1"/>
  <c r="D89" i="1" l="1"/>
</calcChain>
</file>

<file path=xl/sharedStrings.xml><?xml version="1.0" encoding="utf-8"?>
<sst xmlns="http://schemas.openxmlformats.org/spreadsheetml/2006/main" count="171" uniqueCount="114">
  <si>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</si>
  <si>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</si>
  <si>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</si>
  <si>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</si>
  <si>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</si>
  <si>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</si>
  <si>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</si>
  <si>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</si>
  <si>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</si>
  <si>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</si>
  <si>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</si>
  <si>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</si>
  <si>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</si>
  <si>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</si>
  <si>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</si>
  <si>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</si>
  <si>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</si>
  <si>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</si>
  <si>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</si>
  <si>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</si>
  <si>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</si>
  <si>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</si>
  <si>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</si>
  <si>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</si>
  <si>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</si>
  <si>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</si>
  <si>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</si>
  <si>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</si>
  <si>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</si>
  <si>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</si>
  <si>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</si>
  <si>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</si>
  <si>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</si>
  <si>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</si>
  <si>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</si>
  <si>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</si>
  <si>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</si>
  <si>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</si>
  <si>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</si>
  <si>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</si>
  <si>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</si>
  <si>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</si>
  <si>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</si>
  <si>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</si>
  <si>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</si>
  <si>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</si>
  <si>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</si>
  <si>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</si>
  <si>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</si>
  <si>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</si>
  <si>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</si>
  <si>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</si>
  <si>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</si>
  <si>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</si>
  <si>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</si>
  <si>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</si>
  <si>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</si>
  <si>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</si>
  <si>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</si>
  <si>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</si>
  <si>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</si>
  <si>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JA</t>
  </si>
  <si>
    <t>Atacama</t>
  </si>
  <si>
    <t>Limpia con cultivadora</t>
  </si>
  <si>
    <t>lt</t>
  </si>
  <si>
    <t>Heladas - Sequia</t>
  </si>
  <si>
    <t>Copiapó</t>
  </si>
  <si>
    <t>Local</t>
  </si>
  <si>
    <t>FERTILIZANTES</t>
  </si>
  <si>
    <t>PESTICIDAS</t>
  </si>
  <si>
    <t>saco 25 Kgs.</t>
  </si>
  <si>
    <t>Rendimiento (malla 25 kg/hà)</t>
  </si>
  <si>
    <t>Guano</t>
  </si>
  <si>
    <t>Medio</t>
  </si>
  <si>
    <t>Transplante</t>
  </si>
  <si>
    <t>Urea granulada</t>
  </si>
  <si>
    <t>Melón</t>
  </si>
  <si>
    <t>Early Dew</t>
  </si>
  <si>
    <t>Enero</t>
  </si>
  <si>
    <t>Diciembre - Enero</t>
  </si>
  <si>
    <t>RENDIMIENTO (Kg/Há)</t>
  </si>
  <si>
    <t>PRECIO ESPERADO ($/kg)</t>
  </si>
  <si>
    <t>Instalación de tuneles</t>
  </si>
  <si>
    <t>Cosecha y selección</t>
  </si>
  <si>
    <t>Agosto</t>
  </si>
  <si>
    <t>Septiembre</t>
  </si>
  <si>
    <t>Noviembre a Enero</t>
  </si>
  <si>
    <t>Preparacion surcos</t>
  </si>
  <si>
    <t xml:space="preserve">Rastrajes </t>
  </si>
  <si>
    <t>Aplic. de agroquímicos</t>
  </si>
  <si>
    <t>Agosto a diciembre</t>
  </si>
  <si>
    <t>PLANTA</t>
  </si>
  <si>
    <t>plantula</t>
  </si>
  <si>
    <t>saco</t>
  </si>
  <si>
    <t>Terrasorb (Foliar)</t>
  </si>
  <si>
    <t>Nitrato de Potasio</t>
  </si>
  <si>
    <t>Poliben 50 WP (fungicida)</t>
  </si>
  <si>
    <t>kg</t>
  </si>
  <si>
    <t>Fast plus (acaricida)</t>
  </si>
  <si>
    <t>Agosto a noviembre</t>
  </si>
  <si>
    <t>Azufre ventilado</t>
  </si>
  <si>
    <t>Septiembre octubre</t>
  </si>
  <si>
    <t>Topaz 200EW</t>
  </si>
  <si>
    <t>Furadan 10G</t>
  </si>
  <si>
    <t>Pirimor</t>
  </si>
  <si>
    <t>Cinta riego hortal 3000 mts.</t>
  </si>
  <si>
    <t>rollos</t>
  </si>
  <si>
    <t>Mulch 1,2x1000mts negro</t>
  </si>
  <si>
    <t>Plástico tunel</t>
  </si>
  <si>
    <t>Arcos fierro (5 usos)</t>
  </si>
  <si>
    <t>Riego tecnificado y fertirrigación</t>
  </si>
  <si>
    <t>Electricidad</t>
  </si>
  <si>
    <t>KWH</t>
  </si>
  <si>
    <t>Nantoco - San Fernando - Toledo- San Pedro - Copiapó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</si>
</sst>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2" borderId="15" xfId="0" applyFont="1" applyFill="1" applyBorder="1" applyAlignment="1"/>
    <xf numFmtId="0" fontId="14" fillId="7" borderId="17" xfId="0" applyFont="1" applyFill="1" applyBorder="1" applyAlignment="1"/>
    <xf numFmtId="49" fontId="12" fillId="8" borderId="18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8" borderId="29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/>
    <xf numFmtId="49" fontId="12" fillId="2" borderId="31" xfId="0" applyNumberFormat="1" applyFont="1" applyFill="1" applyBorder="1" applyAlignment="1">
      <alignment vertical="center"/>
    </xf>
    <xf numFmtId="9" fontId="14" fillId="2" borderId="32" xfId="0" applyNumberFormat="1" applyFont="1" applyFill="1" applyBorder="1" applyAlignment="1"/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9" fontId="12" fillId="8" borderId="35" xfId="0" applyNumberFormat="1" applyFont="1" applyFill="1" applyBorder="1" applyAlignment="1">
      <alignment vertical="center"/>
    </xf>
    <xf numFmtId="0" fontId="14" fillId="9" borderId="38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17" xfId="0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49" fontId="17" fillId="9" borderId="17" xfId="0" applyNumberFormat="1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9" fillId="9" borderId="47" xfId="0" applyFont="1" applyFill="1" applyBorder="1" applyAlignment="1">
      <alignment vertical="center"/>
    </xf>
    <xf numFmtId="49" fontId="12" fillId="8" borderId="48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3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  <xf numFmtId="0" fontId="2" fillId="2" borderId="53" xfId="0" applyFont="1" applyFill="1" applyBorder="1" applyAlignment="1"/>
    <xf numFmtId="0" fontId="5" fillId="2" borderId="53" xfId="0" applyFont="1" applyFill="1" applyBorder="1" applyAlignment="1"/>
    <xf numFmtId="0" fontId="0" fillId="2" borderId="54" xfId="0" applyFont="1" applyFill="1" applyBorder="1" applyAlignment="1"/>
    <xf numFmtId="14" fontId="19" fillId="10" borderId="51" xfId="0" applyNumberFormat="1" applyFont="1" applyFill="1" applyBorder="1" applyAlignment="1">
      <alignment horizontal="left"/>
    </xf>
    <xf numFmtId="0" fontId="4" fillId="2" borderId="55" xfId="0" applyFont="1" applyFill="1" applyBorder="1" applyAlignment="1"/>
    <xf numFmtId="0" fontId="19" fillId="0" borderId="51" xfId="0" applyFont="1" applyBorder="1" applyAlignment="1">
      <alignment horizontal="left" vertical="center" wrapText="1"/>
    </xf>
    <xf numFmtId="166" fontId="19" fillId="0" borderId="51" xfId="1" applyNumberFormat="1" applyFont="1" applyFill="1" applyBorder="1" applyAlignment="1">
      <alignment horizontal="center" wrapText="1"/>
    </xf>
    <xf numFmtId="166" fontId="19" fillId="0" borderId="57" xfId="1" applyNumberFormat="1" applyFont="1" applyFill="1" applyBorder="1"/>
    <xf numFmtId="166" fontId="19" fillId="0" borderId="51" xfId="1" applyNumberFormat="1" applyFont="1" applyFill="1" applyBorder="1" applyAlignment="1">
      <alignment wrapText="1"/>
    </xf>
    <xf numFmtId="166" fontId="19" fillId="0" borderId="57" xfId="1" applyNumberFormat="1" applyFont="1" applyFill="1" applyBorder="1" applyAlignment="1">
      <alignment wrapText="1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1" xfId="0" applyNumberFormat="1" applyFont="1" applyBorder="1"/>
    <xf numFmtId="166" fontId="20" fillId="11" borderId="51" xfId="1" applyNumberFormat="1" applyFont="1" applyFill="1" applyBorder="1" applyAlignment="1">
      <alignment horizontal="right"/>
    </xf>
    <xf numFmtId="166" fontId="20" fillId="0" borderId="51" xfId="1" applyNumberFormat="1" applyFont="1" applyFill="1" applyBorder="1"/>
    <xf numFmtId="0" fontId="20" fillId="11" borderId="51" xfId="0" applyFont="1" applyFill="1" applyBorder="1" applyAlignment="1">
      <alignment horizontal="right" wrapText="1"/>
    </xf>
    <xf numFmtId="0" fontId="20" fillId="11" borderId="51" xfId="0" applyFont="1" applyFill="1" applyBorder="1" applyAlignment="1">
      <alignment horizontal="right"/>
    </xf>
    <xf numFmtId="0" fontId="20" fillId="0" borderId="51" xfId="0" applyFont="1" applyFill="1" applyBorder="1" applyAlignment="1">
      <alignment horizontal="left"/>
    </xf>
    <xf numFmtId="0" fontId="20" fillId="0" borderId="51" xfId="0" applyFont="1" applyBorder="1" applyAlignment="1">
      <alignment horizontal="left" vertical="center" wrapText="1"/>
    </xf>
    <xf numFmtId="0" fontId="20" fillId="0" borderId="51" xfId="0" applyFont="1" applyFill="1" applyBorder="1" applyAlignment="1">
      <alignment wrapText="1"/>
    </xf>
    <xf numFmtId="0" fontId="20" fillId="0" borderId="51" xfId="0" applyFont="1" applyFill="1" applyBorder="1"/>
    <xf numFmtId="0" fontId="20" fillId="0" borderId="51" xfId="0" applyFont="1" applyFill="1" applyBorder="1" applyAlignment="1">
      <alignment horizontal="center" wrapText="1"/>
    </xf>
    <xf numFmtId="0" fontId="20" fillId="0" borderId="56" xfId="0" applyFont="1" applyFill="1" applyBorder="1" applyAlignment="1">
      <alignment horizontal="center"/>
    </xf>
    <xf numFmtId="0" fontId="20" fillId="0" borderId="57" xfId="0" applyFont="1" applyFill="1" applyBorder="1" applyAlignment="1">
      <alignment wrapText="1"/>
    </xf>
    <xf numFmtId="0" fontId="20" fillId="0" borderId="57" xfId="0" applyFont="1" applyFill="1" applyBorder="1" applyAlignment="1">
      <alignment horizontal="center" wrapText="1"/>
    </xf>
    <xf numFmtId="167" fontId="20" fillId="0" borderId="51" xfId="1" applyNumberFormat="1" applyFont="1" applyFill="1" applyBorder="1" applyAlignment="1">
      <alignment horizontal="left" wrapText="1"/>
    </xf>
    <xf numFmtId="166" fontId="20" fillId="0" borderId="51" xfId="1" applyNumberFormat="1" applyFont="1" applyFill="1" applyBorder="1" applyAlignment="1">
      <alignment horizontal="center" wrapText="1"/>
    </xf>
    <xf numFmtId="0" fontId="20" fillId="0" borderId="51" xfId="0" applyFont="1" applyBorder="1"/>
    <xf numFmtId="0" fontId="20" fillId="0" borderId="57" xfId="0" applyFont="1" applyBorder="1" applyAlignment="1">
      <alignment horizontal="center"/>
    </xf>
    <xf numFmtId="0" fontId="20" fillId="0" borderId="57" xfId="0" applyFont="1" applyBorder="1"/>
    <xf numFmtId="41" fontId="12" fillId="8" borderId="49" xfId="2" applyFont="1" applyFill="1" applyBorder="1" applyAlignment="1">
      <alignment vertical="center"/>
    </xf>
    <xf numFmtId="41" fontId="12" fillId="8" borderId="50" xfId="2" applyFont="1" applyFill="1" applyBorder="1" applyAlignment="1">
      <alignment vertical="center"/>
    </xf>
    <xf numFmtId="0" fontId="21" fillId="0" borderId="51" xfId="0" applyFont="1" applyFill="1" applyBorder="1" applyAlignment="1">
      <alignment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1" fontId="0" fillId="0" borderId="0" xfId="2" applyFont="1" applyAlignment="1"/>
    <xf numFmtId="0" fontId="2" fillId="2" borderId="20" xfId="0" applyFont="1" applyFill="1" applyBorder="1" applyAlignment="1">
      <alignment horizontal="center"/>
    </xf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5" borderId="51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Border="1" applyAlignment="1">
      <alignment vertical="center"/>
    </xf>
    <xf numFmtId="0" fontId="20" fillId="0" borderId="51" xfId="0" applyFont="1" applyBorder="1" applyAlignment="1">
      <alignment horizontal="center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8" fillId="3" borderId="51" xfId="0" applyNumberFormat="1" applyFont="1" applyFill="1" applyBorder="1" applyAlignment="1">
      <alignment vertical="center"/>
    </xf>
    <xf numFmtId="49" fontId="1" fillId="5" borderId="58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20" fillId="0" borderId="56" xfId="0" applyFont="1" applyFill="1" applyBorder="1" applyAlignment="1">
      <alignment horizontal="center" wrapText="1"/>
    </xf>
    <xf numFmtId="166" fontId="20" fillId="0" borderId="57" xfId="1" applyNumberFormat="1" applyFont="1" applyFill="1" applyBorder="1" applyAlignment="1">
      <alignment horizontal="center" wrapText="1"/>
    </xf>
    <xf numFmtId="166" fontId="20" fillId="0" borderId="51" xfId="1" applyNumberFormat="1" applyFont="1" applyFill="1" applyBorder="1" applyAlignment="1">
      <alignment wrapText="1"/>
    </xf>
    <xf numFmtId="49" fontId="17" fillId="9" borderId="36" xfId="0" applyNumberFormat="1" applyFont="1" applyFill="1" applyBorder="1" applyAlignment="1">
      <alignment vertical="center"/>
    </xf>
    <xf numFmtId="0" fontId="12" fillId="9" borderId="3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0"/>
      <c r="D8" s="2"/>
      <c r="E8" s="4"/>
      <c r="F8" s="4"/>
      <c r="G8" s="100"/>
    </row>
    <row r="9" spans="1:7" ht="17.25" customHeight="1" x14ac:dyDescent="0.25">
      <c r="A9" s="5"/>
      <c r="B9" s="96" t="s">
        <v>0</v>
      </c>
      <c r="C9" s="96" t="s">
        <v>76</v>
      </c>
      <c r="D9" s="98"/>
      <c r="E9" s="159" t="s">
        <v>80</v>
      </c>
      <c r="F9" s="160"/>
      <c r="G9" s="110">
        <v>35000</v>
      </c>
    </row>
    <row r="10" spans="1:7" ht="15" customHeight="1" x14ac:dyDescent="0.25">
      <c r="A10" s="5"/>
      <c r="B10" s="97" t="s">
        <v>1</v>
      </c>
      <c r="C10" s="115" t="s">
        <v>77</v>
      </c>
      <c r="D10" s="99"/>
      <c r="E10" s="157" t="s">
        <v>2</v>
      </c>
      <c r="F10" s="158"/>
      <c r="G10" s="111" t="s">
        <v>78</v>
      </c>
    </row>
    <row r="11" spans="1:7" ht="14.25" customHeight="1" x14ac:dyDescent="0.25">
      <c r="A11" s="5"/>
      <c r="B11" s="97" t="s">
        <v>3</v>
      </c>
      <c r="C11" s="116" t="s">
        <v>73</v>
      </c>
      <c r="D11" s="99"/>
      <c r="E11" s="157" t="s">
        <v>81</v>
      </c>
      <c r="F11" s="158"/>
      <c r="G11" s="112">
        <v>300</v>
      </c>
    </row>
    <row r="12" spans="1:7" ht="15.75" customHeight="1" x14ac:dyDescent="0.25">
      <c r="A12" s="5"/>
      <c r="B12" s="97" t="s">
        <v>4</v>
      </c>
      <c r="C12" s="103" t="s">
        <v>62</v>
      </c>
      <c r="D12" s="99"/>
      <c r="E12" s="6" t="s">
        <v>5</v>
      </c>
      <c r="F12" s="102"/>
      <c r="G12" s="112">
        <f>(G11*G9)*1.19</f>
        <v>12495000</v>
      </c>
    </row>
    <row r="13" spans="1:7" ht="14.25" customHeight="1" x14ac:dyDescent="0.25">
      <c r="A13" s="5"/>
      <c r="B13" s="97" t="s">
        <v>6</v>
      </c>
      <c r="C13" s="103" t="s">
        <v>66</v>
      </c>
      <c r="D13" s="99"/>
      <c r="E13" s="157" t="s">
        <v>7</v>
      </c>
      <c r="F13" s="158"/>
      <c r="G13" s="113" t="s">
        <v>67</v>
      </c>
    </row>
    <row r="14" spans="1:7" ht="17.25" customHeight="1" x14ac:dyDescent="0.25">
      <c r="A14" s="5"/>
      <c r="B14" s="97" t="s">
        <v>8</v>
      </c>
      <c r="C14" s="116" t="s">
        <v>113</v>
      </c>
      <c r="D14" s="99"/>
      <c r="E14" s="157" t="s">
        <v>9</v>
      </c>
      <c r="F14" s="158"/>
      <c r="G14" s="114" t="s">
        <v>79</v>
      </c>
    </row>
    <row r="15" spans="1:7" ht="16.5" customHeight="1" x14ac:dyDescent="0.25">
      <c r="A15" s="5"/>
      <c r="B15" s="97" t="s">
        <v>10</v>
      </c>
      <c r="C15" s="101">
        <v>44286</v>
      </c>
      <c r="D15" s="99"/>
      <c r="E15" s="161" t="s">
        <v>11</v>
      </c>
      <c r="F15" s="162"/>
      <c r="G15" s="113" t="s">
        <v>65</v>
      </c>
    </row>
    <row r="16" spans="1:7" ht="12" customHeight="1" x14ac:dyDescent="0.25">
      <c r="A16" s="7"/>
      <c r="B16" s="163" t="s">
        <v>12</v>
      </c>
      <c r="C16" s="164"/>
      <c r="D16" s="164"/>
      <c r="E16" s="164"/>
      <c r="F16" s="164"/>
      <c r="G16" s="164"/>
    </row>
    <row r="17" spans="1:7" ht="12" customHeight="1" x14ac:dyDescent="0.25">
      <c r="A17" s="2"/>
      <c r="B17" s="8"/>
      <c r="C17" s="9"/>
      <c r="D17" s="9"/>
      <c r="E17" s="9"/>
      <c r="F17" s="10"/>
      <c r="G17" s="10"/>
    </row>
    <row r="18" spans="1:7" ht="12" customHeight="1" x14ac:dyDescent="0.25">
      <c r="A18" s="5"/>
      <c r="B18" s="11" t="s">
        <v>13</v>
      </c>
      <c r="C18" s="12"/>
      <c r="D18" s="13"/>
      <c r="E18" s="13"/>
      <c r="F18" s="13"/>
      <c r="G18" s="13"/>
    </row>
    <row r="19" spans="1:7" ht="24" customHeight="1" x14ac:dyDescent="0.25">
      <c r="A19" s="7"/>
      <c r="B19" s="14" t="s">
        <v>14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</row>
    <row r="20" spans="1:7" ht="12.75" customHeight="1" x14ac:dyDescent="0.25">
      <c r="A20" s="7"/>
      <c r="B20" s="117" t="s">
        <v>74</v>
      </c>
      <c r="C20" s="119" t="s">
        <v>20</v>
      </c>
      <c r="D20" s="119">
        <v>6</v>
      </c>
      <c r="E20" s="121" t="s">
        <v>84</v>
      </c>
      <c r="F20" s="104">
        <v>20000</v>
      </c>
      <c r="G20" s="105">
        <f t="shared" ref="G20:G21" si="0">F20*D20</f>
        <v>120000</v>
      </c>
    </row>
    <row r="21" spans="1:7" ht="12.75" customHeight="1" x14ac:dyDescent="0.25">
      <c r="A21" s="7"/>
      <c r="B21" s="117" t="s">
        <v>82</v>
      </c>
      <c r="C21" s="152" t="s">
        <v>20</v>
      </c>
      <c r="D21" s="152">
        <v>6</v>
      </c>
      <c r="E21" s="121" t="s">
        <v>85</v>
      </c>
      <c r="F21" s="104">
        <v>20000</v>
      </c>
      <c r="G21" s="105">
        <f t="shared" si="0"/>
        <v>120000</v>
      </c>
    </row>
    <row r="22" spans="1:7" ht="12.75" customHeight="1" x14ac:dyDescent="0.25">
      <c r="A22" s="7"/>
      <c r="B22" s="118" t="s">
        <v>83</v>
      </c>
      <c r="C22" s="120" t="s">
        <v>20</v>
      </c>
      <c r="D22" s="120">
        <v>24</v>
      </c>
      <c r="E22" s="117" t="s">
        <v>86</v>
      </c>
      <c r="F22" s="104">
        <v>20000</v>
      </c>
      <c r="G22" s="105">
        <f t="shared" ref="G22" si="1">F22*D22</f>
        <v>480000</v>
      </c>
    </row>
    <row r="23" spans="1:7" ht="12.75" customHeight="1" x14ac:dyDescent="0.25">
      <c r="A23" s="7"/>
      <c r="B23" s="15" t="s">
        <v>21</v>
      </c>
      <c r="C23" s="16"/>
      <c r="D23" s="16"/>
      <c r="E23" s="16"/>
      <c r="F23" s="17"/>
      <c r="G23" s="18">
        <f>SUM(G20:G22)</f>
        <v>720000</v>
      </c>
    </row>
    <row r="24" spans="1:7" ht="12" customHeight="1" x14ac:dyDescent="0.25">
      <c r="A24" s="2"/>
      <c r="B24" s="8"/>
      <c r="C24" s="10"/>
      <c r="D24" s="10"/>
      <c r="E24" s="10"/>
      <c r="F24" s="19"/>
      <c r="G24" s="19"/>
    </row>
    <row r="25" spans="1:7" ht="12" customHeight="1" x14ac:dyDescent="0.25">
      <c r="A25" s="5"/>
      <c r="B25" s="20" t="s">
        <v>22</v>
      </c>
      <c r="C25" s="21"/>
      <c r="D25" s="22"/>
      <c r="E25" s="22"/>
      <c r="F25" s="23"/>
      <c r="G25" s="23"/>
    </row>
    <row r="26" spans="1:7" ht="24" customHeight="1" x14ac:dyDescent="0.25">
      <c r="A26" s="5"/>
      <c r="B26" s="131" t="s">
        <v>14</v>
      </c>
      <c r="C26" s="132" t="s">
        <v>15</v>
      </c>
      <c r="D26" s="132" t="s">
        <v>16</v>
      </c>
      <c r="E26" s="131" t="s">
        <v>17</v>
      </c>
      <c r="F26" s="132" t="s">
        <v>18</v>
      </c>
      <c r="G26" s="131" t="s">
        <v>19</v>
      </c>
    </row>
    <row r="27" spans="1:7" ht="12" customHeight="1" x14ac:dyDescent="0.25">
      <c r="A27" s="52"/>
      <c r="B27" s="117" t="s">
        <v>63</v>
      </c>
      <c r="C27" s="119" t="s">
        <v>61</v>
      </c>
      <c r="D27" s="119">
        <v>4</v>
      </c>
      <c r="E27" s="121" t="s">
        <v>84</v>
      </c>
      <c r="F27" s="124">
        <v>25000</v>
      </c>
      <c r="G27" s="106">
        <f>F27*D27</f>
        <v>100000</v>
      </c>
    </row>
    <row r="28" spans="1:7" ht="12" customHeight="1" x14ac:dyDescent="0.25">
      <c r="A28" s="5"/>
      <c r="B28" s="24" t="s">
        <v>23</v>
      </c>
      <c r="C28" s="25"/>
      <c r="D28" s="25"/>
      <c r="E28" s="25"/>
      <c r="F28" s="26"/>
      <c r="G28" s="95">
        <f>SUM(G27:G27)</f>
        <v>100000</v>
      </c>
    </row>
    <row r="29" spans="1:7" ht="12" customHeight="1" x14ac:dyDescent="0.25">
      <c r="A29" s="2"/>
      <c r="B29" s="27"/>
      <c r="C29" s="28"/>
      <c r="D29" s="28"/>
      <c r="E29" s="28"/>
      <c r="F29" s="29"/>
      <c r="G29" s="29"/>
    </row>
    <row r="30" spans="1:7" ht="12" customHeight="1" x14ac:dyDescent="0.25">
      <c r="A30" s="5"/>
      <c r="B30" s="20" t="s">
        <v>24</v>
      </c>
      <c r="C30" s="21"/>
      <c r="D30" s="22"/>
      <c r="E30" s="22"/>
      <c r="F30" s="23"/>
      <c r="G30" s="23"/>
    </row>
    <row r="31" spans="1:7" ht="24" customHeight="1" x14ac:dyDescent="0.25">
      <c r="A31" s="5"/>
      <c r="B31" s="30" t="s">
        <v>14</v>
      </c>
      <c r="C31" s="30" t="s">
        <v>15</v>
      </c>
      <c r="D31" s="30" t="s">
        <v>16</v>
      </c>
      <c r="E31" s="30" t="s">
        <v>17</v>
      </c>
      <c r="F31" s="31" t="s">
        <v>18</v>
      </c>
      <c r="G31" s="30" t="s">
        <v>19</v>
      </c>
    </row>
    <row r="32" spans="1:7" ht="12.75" customHeight="1" x14ac:dyDescent="0.25">
      <c r="A32" s="7"/>
      <c r="B32" s="121" t="s">
        <v>26</v>
      </c>
      <c r="C32" s="122" t="s">
        <v>25</v>
      </c>
      <c r="D32" s="122">
        <v>1</v>
      </c>
      <c r="E32" s="121" t="s">
        <v>84</v>
      </c>
      <c r="F32" s="153">
        <v>160000</v>
      </c>
      <c r="G32" s="107">
        <f t="shared" ref="G32:G35" si="2">((F32*D32)*0.19)+(F32*D32)</f>
        <v>190400</v>
      </c>
    </row>
    <row r="33" spans="1:11" ht="12.75" customHeight="1" x14ac:dyDescent="0.25">
      <c r="A33" s="7"/>
      <c r="B33" s="121" t="s">
        <v>87</v>
      </c>
      <c r="C33" s="122" t="s">
        <v>25</v>
      </c>
      <c r="D33" s="122">
        <v>1</v>
      </c>
      <c r="E33" s="121" t="s">
        <v>84</v>
      </c>
      <c r="F33" s="153">
        <v>160000</v>
      </c>
      <c r="G33" s="107">
        <f t="shared" si="2"/>
        <v>190400</v>
      </c>
    </row>
    <row r="34" spans="1:11" ht="12.75" customHeight="1" x14ac:dyDescent="0.25">
      <c r="A34" s="7"/>
      <c r="B34" s="121" t="s">
        <v>88</v>
      </c>
      <c r="C34" s="122" t="s">
        <v>25</v>
      </c>
      <c r="D34" s="122">
        <v>1</v>
      </c>
      <c r="E34" s="121" t="s">
        <v>84</v>
      </c>
      <c r="F34" s="153">
        <v>160000</v>
      </c>
      <c r="G34" s="107">
        <f t="shared" si="2"/>
        <v>190400</v>
      </c>
    </row>
    <row r="35" spans="1:11" ht="12.75" customHeight="1" x14ac:dyDescent="0.25">
      <c r="A35" s="7"/>
      <c r="B35" s="117" t="s">
        <v>89</v>
      </c>
      <c r="C35" s="119" t="s">
        <v>25</v>
      </c>
      <c r="D35" s="119">
        <v>6</v>
      </c>
      <c r="E35" s="121" t="s">
        <v>90</v>
      </c>
      <c r="F35" s="153">
        <v>160000</v>
      </c>
      <c r="G35" s="107">
        <f t="shared" si="2"/>
        <v>1142400</v>
      </c>
    </row>
    <row r="36" spans="1:11" ht="12.75" customHeight="1" x14ac:dyDescent="0.25">
      <c r="A36" s="5"/>
      <c r="B36" s="32" t="s">
        <v>27</v>
      </c>
      <c r="C36" s="33"/>
      <c r="D36" s="33"/>
      <c r="E36" s="33"/>
      <c r="F36" s="34"/>
      <c r="G36" s="35">
        <f>SUM(G32:G35)</f>
        <v>1713600</v>
      </c>
    </row>
    <row r="37" spans="1:11" ht="12" customHeight="1" x14ac:dyDescent="0.25">
      <c r="A37" s="2"/>
      <c r="B37" s="27"/>
      <c r="C37" s="28"/>
      <c r="D37" s="28"/>
      <c r="E37" s="28"/>
      <c r="F37" s="29"/>
      <c r="G37" s="29"/>
    </row>
    <row r="38" spans="1:11" ht="12" customHeight="1" x14ac:dyDescent="0.25">
      <c r="A38" s="5"/>
      <c r="B38" s="148" t="s">
        <v>28</v>
      </c>
      <c r="C38" s="149"/>
      <c r="D38" s="150"/>
      <c r="E38" s="150"/>
      <c r="F38" s="151"/>
      <c r="G38" s="151"/>
    </row>
    <row r="39" spans="1:11" ht="24" customHeight="1" x14ac:dyDescent="0.25">
      <c r="A39" s="52"/>
      <c r="B39" s="141" t="s">
        <v>29</v>
      </c>
      <c r="C39" s="141" t="s">
        <v>30</v>
      </c>
      <c r="D39" s="141" t="s">
        <v>31</v>
      </c>
      <c r="E39" s="141" t="s">
        <v>17</v>
      </c>
      <c r="F39" s="141" t="s">
        <v>18</v>
      </c>
      <c r="G39" s="141" t="s">
        <v>19</v>
      </c>
      <c r="K39" s="94"/>
    </row>
    <row r="40" spans="1:11" ht="12.75" customHeight="1" x14ac:dyDescent="0.25">
      <c r="A40" s="7"/>
      <c r="B40" s="130" t="s">
        <v>91</v>
      </c>
      <c r="C40" s="119" t="s">
        <v>92</v>
      </c>
      <c r="D40" s="123">
        <v>10000</v>
      </c>
      <c r="E40" s="121" t="s">
        <v>84</v>
      </c>
      <c r="F40" s="124">
        <v>247</v>
      </c>
      <c r="G40" s="154">
        <f>((F40*D40)*0.19)+(F40*D40)</f>
        <v>2939300</v>
      </c>
      <c r="I40" s="133"/>
      <c r="J40" s="109"/>
      <c r="K40" s="109"/>
    </row>
    <row r="41" spans="1:11" ht="12.75" customHeight="1" x14ac:dyDescent="0.25">
      <c r="A41" s="7"/>
      <c r="B41" s="130" t="s">
        <v>68</v>
      </c>
      <c r="C41" s="119"/>
      <c r="D41" s="123"/>
      <c r="E41" s="117"/>
      <c r="F41" s="124"/>
      <c r="G41" s="154"/>
      <c r="I41" s="133"/>
      <c r="J41" s="109"/>
      <c r="K41" s="109"/>
    </row>
    <row r="42" spans="1:11" ht="12.75" customHeight="1" x14ac:dyDescent="0.25">
      <c r="A42" s="7"/>
      <c r="B42" s="117" t="s">
        <v>72</v>
      </c>
      <c r="C42" s="119" t="s">
        <v>93</v>
      </c>
      <c r="D42" s="123">
        <v>200</v>
      </c>
      <c r="E42" s="121" t="s">
        <v>84</v>
      </c>
      <c r="F42" s="124">
        <v>2807</v>
      </c>
      <c r="G42" s="154">
        <f>((F42*D42)*0.19)+(F42*D42)</f>
        <v>668066</v>
      </c>
      <c r="I42" s="133"/>
      <c r="J42" s="109"/>
      <c r="K42" s="109"/>
    </row>
    <row r="43" spans="1:11" ht="12.75" customHeight="1" x14ac:dyDescent="0.25">
      <c r="A43" s="7"/>
      <c r="B43" s="117" t="s">
        <v>94</v>
      </c>
      <c r="C43" s="119" t="s">
        <v>64</v>
      </c>
      <c r="D43" s="123">
        <v>2</v>
      </c>
      <c r="E43" s="121" t="s">
        <v>90</v>
      </c>
      <c r="F43" s="124">
        <v>4789</v>
      </c>
      <c r="G43" s="154">
        <f>((F43*D43)*0.19)+(F43*D43)</f>
        <v>11397.82</v>
      </c>
      <c r="I43" s="133"/>
      <c r="J43" s="109"/>
      <c r="K43" s="109"/>
    </row>
    <row r="44" spans="1:11" ht="12.75" customHeight="1" x14ac:dyDescent="0.25">
      <c r="A44" s="7"/>
      <c r="B44" s="117" t="s">
        <v>75</v>
      </c>
      <c r="C44" s="119" t="s">
        <v>70</v>
      </c>
      <c r="D44" s="123">
        <v>10</v>
      </c>
      <c r="E44" s="121" t="s">
        <v>90</v>
      </c>
      <c r="F44" s="124">
        <v>10161</v>
      </c>
      <c r="G44" s="154">
        <f t="shared" ref="G44:G46" si="3">((F44*D44)*0.19)+(F44*D44)</f>
        <v>120915.9</v>
      </c>
      <c r="I44" s="133"/>
      <c r="J44" s="109"/>
      <c r="K44" s="109"/>
    </row>
    <row r="45" spans="1:11" ht="12.75" customHeight="1" x14ac:dyDescent="0.25">
      <c r="A45" s="7"/>
      <c r="B45" s="117" t="s">
        <v>95</v>
      </c>
      <c r="C45" s="119" t="s">
        <v>70</v>
      </c>
      <c r="D45" s="123">
        <v>10</v>
      </c>
      <c r="E45" s="121" t="s">
        <v>90</v>
      </c>
      <c r="F45" s="124">
        <v>17908</v>
      </c>
      <c r="G45" s="154">
        <f t="shared" si="3"/>
        <v>213105.2</v>
      </c>
      <c r="I45" s="133"/>
      <c r="J45" s="109"/>
      <c r="K45" s="109"/>
    </row>
    <row r="46" spans="1:11" ht="12.75" customHeight="1" x14ac:dyDescent="0.25">
      <c r="A46" s="7"/>
      <c r="B46" s="130" t="s">
        <v>69</v>
      </c>
      <c r="C46" s="119"/>
      <c r="D46" s="123"/>
      <c r="E46" s="117"/>
      <c r="F46" s="124"/>
      <c r="G46" s="154">
        <f t="shared" si="3"/>
        <v>0</v>
      </c>
      <c r="I46" s="133"/>
      <c r="J46" s="109"/>
      <c r="K46" s="109"/>
    </row>
    <row r="47" spans="1:11" ht="12.75" customHeight="1" x14ac:dyDescent="0.25">
      <c r="A47" s="7"/>
      <c r="B47" s="117" t="s">
        <v>96</v>
      </c>
      <c r="C47" s="119" t="s">
        <v>97</v>
      </c>
      <c r="D47" s="123">
        <v>10</v>
      </c>
      <c r="E47" s="121" t="s">
        <v>90</v>
      </c>
      <c r="F47" s="124">
        <v>11564</v>
      </c>
      <c r="G47" s="154">
        <f>((F47*D47)*0.19)+(F47*D47)</f>
        <v>137611.6</v>
      </c>
      <c r="I47" s="133"/>
      <c r="J47" s="109"/>
      <c r="K47" s="109"/>
    </row>
    <row r="48" spans="1:11" ht="12.75" customHeight="1" x14ac:dyDescent="0.25">
      <c r="A48" s="7"/>
      <c r="B48" s="117" t="s">
        <v>98</v>
      </c>
      <c r="C48" s="119" t="s">
        <v>64</v>
      </c>
      <c r="D48" s="123">
        <v>4</v>
      </c>
      <c r="E48" s="121" t="s">
        <v>99</v>
      </c>
      <c r="F48" s="124">
        <v>14595</v>
      </c>
      <c r="G48" s="154">
        <f>((F48*D48)*0.19)+(F48*D48)</f>
        <v>69472.2</v>
      </c>
      <c r="I48" s="133"/>
      <c r="J48" s="109"/>
      <c r="K48" s="109"/>
    </row>
    <row r="49" spans="1:11" ht="12.75" customHeight="1" x14ac:dyDescent="0.25">
      <c r="A49" s="7"/>
      <c r="B49" s="117" t="s">
        <v>100</v>
      </c>
      <c r="C49" s="119" t="s">
        <v>70</v>
      </c>
      <c r="D49" s="123">
        <v>2</v>
      </c>
      <c r="E49" s="121" t="s">
        <v>101</v>
      </c>
      <c r="F49" s="124">
        <v>13754</v>
      </c>
      <c r="G49" s="154">
        <f t="shared" ref="G49:G52" si="4">((F49*D49)*0.19)+(F49*D49)</f>
        <v>32734.52</v>
      </c>
      <c r="I49" s="133"/>
      <c r="J49" s="109"/>
      <c r="K49" s="109"/>
    </row>
    <row r="50" spans="1:11" ht="12.75" customHeight="1" x14ac:dyDescent="0.25">
      <c r="A50" s="7"/>
      <c r="B50" s="117" t="s">
        <v>102</v>
      </c>
      <c r="C50" s="119" t="s">
        <v>64</v>
      </c>
      <c r="D50" s="123">
        <v>0.5</v>
      </c>
      <c r="E50" s="121" t="s">
        <v>90</v>
      </c>
      <c r="F50" s="124">
        <v>113660</v>
      </c>
      <c r="G50" s="154">
        <f t="shared" si="4"/>
        <v>67627.7</v>
      </c>
      <c r="I50" s="133"/>
      <c r="J50" s="109"/>
      <c r="K50" s="109"/>
    </row>
    <row r="51" spans="1:11" ht="12.75" customHeight="1" x14ac:dyDescent="0.25">
      <c r="A51" s="7"/>
      <c r="B51" s="117" t="s">
        <v>103</v>
      </c>
      <c r="C51" s="119" t="s">
        <v>97</v>
      </c>
      <c r="D51" s="123">
        <v>10</v>
      </c>
      <c r="E51" s="121" t="s">
        <v>84</v>
      </c>
      <c r="F51" s="124">
        <v>16179</v>
      </c>
      <c r="G51" s="154">
        <f t="shared" si="4"/>
        <v>192530.1</v>
      </c>
      <c r="I51" s="133"/>
      <c r="J51" s="109"/>
      <c r="K51" s="109"/>
    </row>
    <row r="52" spans="1:11" ht="12.75" customHeight="1" x14ac:dyDescent="0.25">
      <c r="A52" s="7"/>
      <c r="B52" s="117" t="s">
        <v>104</v>
      </c>
      <c r="C52" s="119" t="s">
        <v>97</v>
      </c>
      <c r="D52" s="123">
        <v>1</v>
      </c>
      <c r="E52" s="121" t="s">
        <v>101</v>
      </c>
      <c r="F52" s="124">
        <v>98349</v>
      </c>
      <c r="G52" s="154">
        <f t="shared" si="4"/>
        <v>117035.31</v>
      </c>
      <c r="I52" s="133"/>
      <c r="J52" s="109"/>
      <c r="K52" s="109"/>
    </row>
    <row r="53" spans="1:11" ht="12.75" customHeight="1" x14ac:dyDescent="0.25">
      <c r="A53" s="7"/>
      <c r="B53" s="130" t="s">
        <v>33</v>
      </c>
      <c r="C53" s="119"/>
      <c r="D53" s="123"/>
      <c r="E53" s="117"/>
      <c r="F53" s="124"/>
      <c r="G53" s="154"/>
      <c r="I53" s="133"/>
      <c r="J53" s="109"/>
      <c r="K53" s="109"/>
    </row>
    <row r="54" spans="1:11" ht="12.75" customHeight="1" x14ac:dyDescent="0.25">
      <c r="A54" s="7"/>
      <c r="B54" s="117" t="s">
        <v>105</v>
      </c>
      <c r="C54" s="119" t="s">
        <v>106</v>
      </c>
      <c r="D54" s="123">
        <v>2</v>
      </c>
      <c r="E54" s="121" t="s">
        <v>84</v>
      </c>
      <c r="F54" s="124">
        <v>157178</v>
      </c>
      <c r="G54" s="154">
        <f>((F54*D54)*0.19)+(F54*D54)</f>
        <v>374083.64</v>
      </c>
      <c r="I54" s="133"/>
      <c r="J54" s="109"/>
      <c r="K54" s="109"/>
    </row>
    <row r="55" spans="1:11" ht="12.75" customHeight="1" x14ac:dyDescent="0.25">
      <c r="A55" s="7"/>
      <c r="B55" s="117" t="s">
        <v>107</v>
      </c>
      <c r="C55" s="119" t="s">
        <v>106</v>
      </c>
      <c r="D55" s="123">
        <v>2</v>
      </c>
      <c r="E55" s="121" t="s">
        <v>84</v>
      </c>
      <c r="F55" s="124">
        <v>89816</v>
      </c>
      <c r="G55" s="154">
        <f>((F55*D55)*0.19)+(F55*D55)</f>
        <v>213762.08000000002</v>
      </c>
      <c r="I55" s="133"/>
      <c r="J55" s="109"/>
      <c r="K55" s="109"/>
    </row>
    <row r="56" spans="1:11" ht="12.75" customHeight="1" x14ac:dyDescent="0.25">
      <c r="A56" s="7"/>
      <c r="B56" s="117" t="s">
        <v>108</v>
      </c>
      <c r="C56" s="119" t="s">
        <v>106</v>
      </c>
      <c r="D56" s="123">
        <v>2</v>
      </c>
      <c r="E56" s="121" t="s">
        <v>84</v>
      </c>
      <c r="F56" s="124">
        <v>141011</v>
      </c>
      <c r="G56" s="154">
        <f>((F56*D56)*0.19)+(F56*D56)</f>
        <v>335606.18</v>
      </c>
      <c r="I56" s="133"/>
      <c r="J56" s="109"/>
      <c r="K56" s="109"/>
    </row>
    <row r="57" spans="1:11" ht="12.75" customHeight="1" x14ac:dyDescent="0.25">
      <c r="A57" s="7"/>
      <c r="B57" s="117" t="s">
        <v>109</v>
      </c>
      <c r="C57" s="119" t="s">
        <v>15</v>
      </c>
      <c r="D57" s="123">
        <v>1000</v>
      </c>
      <c r="E57" s="121" t="s">
        <v>84</v>
      </c>
      <c r="F57" s="124">
        <v>180</v>
      </c>
      <c r="G57" s="154">
        <f>((F57*D57)*0.19)+(F57*D57)</f>
        <v>214200</v>
      </c>
      <c r="I57" s="133"/>
      <c r="J57" s="109"/>
      <c r="K57" s="109"/>
    </row>
    <row r="58" spans="1:11" ht="13.5" customHeight="1" x14ac:dyDescent="0.25">
      <c r="A58" s="5"/>
      <c r="B58" s="36" t="s">
        <v>32</v>
      </c>
      <c r="C58" s="37"/>
      <c r="D58" s="37"/>
      <c r="E58" s="37"/>
      <c r="F58" s="38"/>
      <c r="G58" s="39">
        <f>SUM(G40:G57)</f>
        <v>5707448.2499999991</v>
      </c>
    </row>
    <row r="59" spans="1:11" ht="12" customHeight="1" x14ac:dyDescent="0.25">
      <c r="A59" s="2"/>
      <c r="B59" s="55"/>
      <c r="C59" s="55"/>
      <c r="D59" s="55"/>
      <c r="E59" s="134"/>
      <c r="F59" s="56"/>
      <c r="G59" s="56"/>
    </row>
    <row r="60" spans="1:11" ht="12" customHeight="1" x14ac:dyDescent="0.25">
      <c r="A60" s="52"/>
      <c r="B60" s="137" t="s">
        <v>33</v>
      </c>
      <c r="C60" s="138"/>
      <c r="D60" s="138"/>
      <c r="E60" s="138"/>
      <c r="F60" s="139"/>
      <c r="G60" s="139"/>
    </row>
    <row r="61" spans="1:11" ht="24" customHeight="1" x14ac:dyDescent="0.25">
      <c r="A61" s="52"/>
      <c r="B61" s="140" t="s">
        <v>34</v>
      </c>
      <c r="C61" s="141" t="s">
        <v>30</v>
      </c>
      <c r="D61" s="141" t="s">
        <v>31</v>
      </c>
      <c r="E61" s="140" t="s">
        <v>17</v>
      </c>
      <c r="F61" s="141" t="s">
        <v>18</v>
      </c>
      <c r="G61" s="140" t="s">
        <v>19</v>
      </c>
    </row>
    <row r="62" spans="1:11" ht="12.75" customHeight="1" x14ac:dyDescent="0.25">
      <c r="A62" s="52"/>
      <c r="B62" s="125" t="s">
        <v>110</v>
      </c>
      <c r="C62" s="126" t="s">
        <v>20</v>
      </c>
      <c r="D62" s="127">
        <v>10</v>
      </c>
      <c r="E62" s="121" t="s">
        <v>90</v>
      </c>
      <c r="F62" s="142">
        <v>20600</v>
      </c>
      <c r="G62" s="106">
        <f t="shared" ref="G62:G63" si="5">((F62*D62)*0.19)+(F62*D62)</f>
        <v>245140</v>
      </c>
      <c r="I62" s="108"/>
      <c r="J62" s="109"/>
      <c r="K62" s="109"/>
    </row>
    <row r="63" spans="1:11" ht="12.75" customHeight="1" x14ac:dyDescent="0.25">
      <c r="A63" s="52"/>
      <c r="B63" s="125" t="s">
        <v>111</v>
      </c>
      <c r="C63" s="143" t="s">
        <v>112</v>
      </c>
      <c r="D63" s="125">
        <v>1200</v>
      </c>
      <c r="E63" s="121" t="s">
        <v>90</v>
      </c>
      <c r="F63" s="110">
        <v>321</v>
      </c>
      <c r="G63" s="106">
        <f t="shared" si="5"/>
        <v>458388</v>
      </c>
      <c r="I63" s="108"/>
      <c r="J63" s="109"/>
      <c r="K63" s="109"/>
    </row>
    <row r="64" spans="1:11" ht="13.5" customHeight="1" x14ac:dyDescent="0.25">
      <c r="A64" s="52"/>
      <c r="B64" s="144" t="s">
        <v>35</v>
      </c>
      <c r="C64" s="145"/>
      <c r="D64" s="145"/>
      <c r="E64" s="145"/>
      <c r="F64" s="146"/>
      <c r="G64" s="147">
        <f>SUM(G62:G63)</f>
        <v>703528</v>
      </c>
    </row>
    <row r="65" spans="1:7" ht="12" customHeight="1" x14ac:dyDescent="0.25">
      <c r="A65" s="2"/>
      <c r="B65" s="135"/>
      <c r="C65" s="135"/>
      <c r="D65" s="135"/>
      <c r="E65" s="135"/>
      <c r="F65" s="136"/>
      <c r="G65" s="136"/>
    </row>
    <row r="66" spans="1:7" ht="12" customHeight="1" x14ac:dyDescent="0.25">
      <c r="A66" s="52"/>
      <c r="B66" s="57" t="s">
        <v>36</v>
      </c>
      <c r="C66" s="58"/>
      <c r="D66" s="58"/>
      <c r="E66" s="58"/>
      <c r="F66" s="58"/>
      <c r="G66" s="59">
        <f>G23+G28+G36+G58+G64</f>
        <v>8944576.25</v>
      </c>
    </row>
    <row r="67" spans="1:7" ht="12" customHeight="1" x14ac:dyDescent="0.25">
      <c r="A67" s="52"/>
      <c r="B67" s="60" t="s">
        <v>37</v>
      </c>
      <c r="C67" s="41"/>
      <c r="D67" s="41"/>
      <c r="E67" s="41"/>
      <c r="F67" s="41"/>
      <c r="G67" s="61">
        <f>G66*0.05</f>
        <v>447228.8125</v>
      </c>
    </row>
    <row r="68" spans="1:7" ht="12" customHeight="1" x14ac:dyDescent="0.25">
      <c r="A68" s="52"/>
      <c r="B68" s="62" t="s">
        <v>38</v>
      </c>
      <c r="C68" s="40"/>
      <c r="D68" s="40"/>
      <c r="E68" s="40"/>
      <c r="F68" s="40"/>
      <c r="G68" s="63">
        <f>G67+G66</f>
        <v>9391805.0625</v>
      </c>
    </row>
    <row r="69" spans="1:7" ht="12" customHeight="1" x14ac:dyDescent="0.25">
      <c r="A69" s="52"/>
      <c r="B69" s="60" t="s">
        <v>39</v>
      </c>
      <c r="C69" s="41"/>
      <c r="D69" s="41"/>
      <c r="E69" s="41"/>
      <c r="F69" s="41"/>
      <c r="G69" s="61">
        <f>G12</f>
        <v>12495000</v>
      </c>
    </row>
    <row r="70" spans="1:7" ht="12" customHeight="1" x14ac:dyDescent="0.25">
      <c r="A70" s="52"/>
      <c r="B70" s="64" t="s">
        <v>40</v>
      </c>
      <c r="C70" s="65"/>
      <c r="D70" s="65"/>
      <c r="E70" s="65"/>
      <c r="F70" s="65"/>
      <c r="G70" s="66">
        <f>G69-G68</f>
        <v>3103194.9375</v>
      </c>
    </row>
    <row r="71" spans="1:7" ht="12" customHeight="1" x14ac:dyDescent="0.25">
      <c r="A71" s="52"/>
      <c r="B71" s="53" t="s">
        <v>41</v>
      </c>
      <c r="C71" s="54"/>
      <c r="D71" s="54"/>
      <c r="E71" s="54"/>
      <c r="F71" s="54"/>
      <c r="G71" s="49"/>
    </row>
    <row r="72" spans="1:7" ht="12.75" customHeight="1" thickBot="1" x14ac:dyDescent="0.3">
      <c r="A72" s="52"/>
      <c r="B72" s="67"/>
      <c r="C72" s="54"/>
      <c r="D72" s="54"/>
      <c r="E72" s="54"/>
      <c r="F72" s="54"/>
      <c r="G72" s="49"/>
    </row>
    <row r="73" spans="1:7" ht="12" customHeight="1" x14ac:dyDescent="0.25">
      <c r="A73" s="52"/>
      <c r="B73" s="79" t="s">
        <v>42</v>
      </c>
      <c r="C73" s="80"/>
      <c r="D73" s="80"/>
      <c r="E73" s="80"/>
      <c r="F73" s="81"/>
      <c r="G73" s="49"/>
    </row>
    <row r="74" spans="1:7" ht="12" customHeight="1" x14ac:dyDescent="0.25">
      <c r="A74" s="52"/>
      <c r="B74" s="82" t="s">
        <v>43</v>
      </c>
      <c r="C74" s="51"/>
      <c r="D74" s="51"/>
      <c r="E74" s="51"/>
      <c r="F74" s="83"/>
      <c r="G74" s="49"/>
    </row>
    <row r="75" spans="1:7" ht="12" customHeight="1" x14ac:dyDescent="0.25">
      <c r="A75" s="52"/>
      <c r="B75" s="82" t="s">
        <v>44</v>
      </c>
      <c r="C75" s="51"/>
      <c r="D75" s="51"/>
      <c r="E75" s="51"/>
      <c r="F75" s="83"/>
      <c r="G75" s="49"/>
    </row>
    <row r="76" spans="1:7" ht="12" customHeight="1" x14ac:dyDescent="0.25">
      <c r="A76" s="52"/>
      <c r="B76" s="82" t="s">
        <v>45</v>
      </c>
      <c r="C76" s="51"/>
      <c r="D76" s="51"/>
      <c r="E76" s="51"/>
      <c r="F76" s="83"/>
      <c r="G76" s="49"/>
    </row>
    <row r="77" spans="1:7" ht="12" customHeight="1" x14ac:dyDescent="0.25">
      <c r="A77" s="52"/>
      <c r="B77" s="82" t="s">
        <v>46</v>
      </c>
      <c r="C77" s="51"/>
      <c r="D77" s="51"/>
      <c r="E77" s="51"/>
      <c r="F77" s="83"/>
      <c r="G77" s="49"/>
    </row>
    <row r="78" spans="1:7" ht="12" customHeight="1" x14ac:dyDescent="0.25">
      <c r="A78" s="52"/>
      <c r="B78" s="82" t="s">
        <v>47</v>
      </c>
      <c r="C78" s="51"/>
      <c r="D78" s="51"/>
      <c r="E78" s="51"/>
      <c r="F78" s="83"/>
      <c r="G78" s="49"/>
    </row>
    <row r="79" spans="1:7" ht="12.75" customHeight="1" thickBot="1" x14ac:dyDescent="0.3">
      <c r="A79" s="52"/>
      <c r="B79" s="84" t="s">
        <v>48</v>
      </c>
      <c r="C79" s="85"/>
      <c r="D79" s="85"/>
      <c r="E79" s="85"/>
      <c r="F79" s="86"/>
      <c r="G79" s="49"/>
    </row>
    <row r="80" spans="1:7" ht="12.75" customHeight="1" x14ac:dyDescent="0.25">
      <c r="A80" s="52"/>
      <c r="B80" s="77"/>
      <c r="C80" s="51"/>
      <c r="D80" s="51"/>
      <c r="E80" s="51"/>
      <c r="F80" s="51"/>
      <c r="G80" s="49"/>
    </row>
    <row r="81" spans="1:7" ht="15" customHeight="1" thickBot="1" x14ac:dyDescent="0.3">
      <c r="A81" s="52"/>
      <c r="B81" s="155" t="s">
        <v>49</v>
      </c>
      <c r="C81" s="156"/>
      <c r="D81" s="76"/>
      <c r="E81" s="43"/>
      <c r="F81" s="43"/>
      <c r="G81" s="49"/>
    </row>
    <row r="82" spans="1:7" ht="12" customHeight="1" x14ac:dyDescent="0.25">
      <c r="A82" s="52"/>
      <c r="B82" s="69" t="s">
        <v>34</v>
      </c>
      <c r="C82" s="44" t="s">
        <v>50</v>
      </c>
      <c r="D82" s="70" t="s">
        <v>51</v>
      </c>
      <c r="E82" s="43"/>
      <c r="F82" s="43"/>
      <c r="G82" s="49"/>
    </row>
    <row r="83" spans="1:7" ht="12" customHeight="1" x14ac:dyDescent="0.25">
      <c r="A83" s="52"/>
      <c r="B83" s="71" t="s">
        <v>52</v>
      </c>
      <c r="C83" s="45">
        <f>+G23</f>
        <v>720000</v>
      </c>
      <c r="D83" s="72">
        <f>(C83/C89)</f>
        <v>7.6662579260172975E-2</v>
      </c>
      <c r="E83" s="43"/>
      <c r="F83" s="43"/>
      <c r="G83" s="49"/>
    </row>
    <row r="84" spans="1:7" ht="12" customHeight="1" x14ac:dyDescent="0.25">
      <c r="A84" s="52"/>
      <c r="B84" s="71" t="s">
        <v>53</v>
      </c>
      <c r="C84" s="45">
        <f>+G28</f>
        <v>100000</v>
      </c>
      <c r="D84" s="72">
        <f>+C84/C89</f>
        <v>1.0647580452801802E-2</v>
      </c>
      <c r="E84" s="43"/>
      <c r="F84" s="43"/>
      <c r="G84" s="49"/>
    </row>
    <row r="85" spans="1:7" ht="12" customHeight="1" x14ac:dyDescent="0.25">
      <c r="A85" s="52"/>
      <c r="B85" s="71" t="s">
        <v>54</v>
      </c>
      <c r="C85" s="45">
        <f>+G36</f>
        <v>1713600</v>
      </c>
      <c r="D85" s="72">
        <f>(C85/C89)</f>
        <v>0.18245693863921167</v>
      </c>
      <c r="E85" s="43"/>
      <c r="F85" s="43"/>
      <c r="G85" s="49"/>
    </row>
    <row r="86" spans="1:7" ht="12" customHeight="1" x14ac:dyDescent="0.25">
      <c r="A86" s="52"/>
      <c r="B86" s="71" t="s">
        <v>29</v>
      </c>
      <c r="C86" s="45">
        <f>+G58</f>
        <v>5707448.2499999991</v>
      </c>
      <c r="D86" s="72">
        <f>(C86/C89)</f>
        <v>0.60770514422077837</v>
      </c>
      <c r="E86" s="43"/>
      <c r="F86" s="43"/>
      <c r="G86" s="49"/>
    </row>
    <row r="87" spans="1:7" ht="12" customHeight="1" x14ac:dyDescent="0.25">
      <c r="A87" s="52"/>
      <c r="B87" s="71" t="s">
        <v>55</v>
      </c>
      <c r="C87" s="46">
        <f>+G64</f>
        <v>703528</v>
      </c>
      <c r="D87" s="72">
        <f>(C87/C89)</f>
        <v>7.4908709807987459E-2</v>
      </c>
      <c r="E87" s="48"/>
      <c r="F87" s="48"/>
      <c r="G87" s="49"/>
    </row>
    <row r="88" spans="1:7" ht="12" customHeight="1" x14ac:dyDescent="0.25">
      <c r="A88" s="52"/>
      <c r="B88" s="71" t="s">
        <v>56</v>
      </c>
      <c r="C88" s="46">
        <f>+G67</f>
        <v>447228.8125</v>
      </c>
      <c r="D88" s="72">
        <f>(C88/C89)</f>
        <v>4.7619047619047616E-2</v>
      </c>
      <c r="E88" s="48"/>
      <c r="F88" s="48"/>
      <c r="G88" s="49"/>
    </row>
    <row r="89" spans="1:7" ht="12.75" customHeight="1" thickBot="1" x14ac:dyDescent="0.3">
      <c r="A89" s="52"/>
      <c r="B89" s="73" t="s">
        <v>57</v>
      </c>
      <c r="C89" s="74">
        <f>SUM(C83:C88)</f>
        <v>9391805.0625</v>
      </c>
      <c r="D89" s="75">
        <f>SUM(D83:D88)</f>
        <v>1</v>
      </c>
      <c r="E89" s="48"/>
      <c r="F89" s="48"/>
      <c r="G89" s="49"/>
    </row>
    <row r="90" spans="1:7" ht="12" customHeight="1" x14ac:dyDescent="0.25">
      <c r="A90" s="52"/>
      <c r="B90" s="67"/>
      <c r="C90" s="54"/>
      <c r="D90" s="54"/>
      <c r="E90" s="54"/>
      <c r="F90" s="54"/>
      <c r="G90" s="49"/>
    </row>
    <row r="91" spans="1:7" ht="12.75" customHeight="1" x14ac:dyDescent="0.25">
      <c r="A91" s="52"/>
      <c r="B91" s="68"/>
      <c r="C91" s="54"/>
      <c r="D91" s="54"/>
      <c r="E91" s="54"/>
      <c r="F91" s="54"/>
      <c r="G91" s="49"/>
    </row>
    <row r="92" spans="1:7" ht="12" customHeight="1" thickBot="1" x14ac:dyDescent="0.3">
      <c r="A92" s="42"/>
      <c r="B92" s="88"/>
      <c r="C92" s="89" t="s">
        <v>58</v>
      </c>
      <c r="D92" s="90"/>
      <c r="E92" s="91"/>
      <c r="F92" s="47"/>
      <c r="G92" s="49"/>
    </row>
    <row r="93" spans="1:7" ht="12" customHeight="1" x14ac:dyDescent="0.25">
      <c r="A93" s="52"/>
      <c r="B93" s="92" t="s">
        <v>71</v>
      </c>
      <c r="C93" s="128">
        <v>33000</v>
      </c>
      <c r="D93" s="128">
        <v>35000</v>
      </c>
      <c r="E93" s="129">
        <v>38000</v>
      </c>
      <c r="F93" s="87"/>
      <c r="G93" s="50"/>
    </row>
    <row r="94" spans="1:7" ht="12.75" customHeight="1" thickBot="1" x14ac:dyDescent="0.3">
      <c r="A94" s="52"/>
      <c r="B94" s="73" t="s">
        <v>59</v>
      </c>
      <c r="C94" s="74">
        <f>+G68/C93</f>
        <v>284.60015340909092</v>
      </c>
      <c r="D94" s="74">
        <f>+G68/D93</f>
        <v>268.3372875</v>
      </c>
      <c r="E94" s="93">
        <f>+G68/E93</f>
        <v>247.15276480263157</v>
      </c>
      <c r="F94" s="87"/>
      <c r="G94" s="50"/>
    </row>
    <row r="95" spans="1:7" ht="15.6" customHeight="1" x14ac:dyDescent="0.25">
      <c r="A95" s="52"/>
      <c r="B95" s="78" t="s">
        <v>60</v>
      </c>
      <c r="C95" s="51"/>
      <c r="D95" s="51"/>
      <c r="E95" s="51"/>
      <c r="F95" s="51"/>
      <c r="G95" s="5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6:G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2021-05-03T14:43:46Z</dcterms:modified>
</cp:coreProperties>
</file>