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TA CRUZ\"/>
    </mc:Choice>
  </mc:AlternateContent>
  <bookViews>
    <workbookView xWindow="0" yWindow="0" windowWidth="25200" windowHeight="11385"/>
  </bookViews>
  <sheets>
    <sheet name="Meló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1" l="1"/>
  <c r="C119" i="1"/>
  <c r="C118" i="1"/>
  <c r="C117" i="1"/>
  <c r="C116" i="1"/>
  <c r="C115" i="1"/>
  <c r="G92" i="1" l="1"/>
  <c r="G93" i="1"/>
  <c r="G87" i="1"/>
  <c r="G79" i="1"/>
  <c r="G81" i="1"/>
  <c r="G82" i="1"/>
  <c r="G84" i="1"/>
  <c r="G85" i="1"/>
  <c r="G65" i="1"/>
  <c r="G67" i="1"/>
  <c r="G68" i="1"/>
  <c r="G69" i="1"/>
  <c r="G70" i="1"/>
  <c r="G71" i="1"/>
  <c r="G72" i="1"/>
  <c r="G73" i="1"/>
  <c r="G74" i="1"/>
  <c r="G75" i="1"/>
  <c r="G76" i="1"/>
  <c r="G77" i="1"/>
  <c r="G30" i="1"/>
  <c r="G31" i="1"/>
  <c r="G32" i="1"/>
  <c r="G33" i="1"/>
  <c r="G34" i="1"/>
  <c r="G35" i="1"/>
  <c r="G36" i="1"/>
  <c r="G37" i="1"/>
  <c r="G38" i="1"/>
  <c r="G39" i="1"/>
  <c r="G40" i="1"/>
  <c r="G22" i="1"/>
  <c r="G23" i="1"/>
  <c r="G24" i="1"/>
  <c r="G25" i="1"/>
  <c r="G26" i="1"/>
  <c r="G27" i="1"/>
  <c r="G28" i="1"/>
  <c r="G29" i="1"/>
  <c r="G12" i="1"/>
  <c r="G48" i="1" l="1"/>
  <c r="C121" i="1"/>
  <c r="D118" i="1" s="1"/>
  <c r="G94" i="1"/>
  <c r="G95" i="1" s="1"/>
  <c r="G86" i="1"/>
  <c r="G78" i="1"/>
  <c r="G88" i="1" s="1"/>
  <c r="G60" i="1"/>
  <c r="G59" i="1"/>
  <c r="G58" i="1"/>
  <c r="G57" i="1"/>
  <c r="G56" i="1"/>
  <c r="G55" i="1"/>
  <c r="G54" i="1"/>
  <c r="G53" i="1"/>
  <c r="G52" i="1"/>
  <c r="G42" i="1"/>
  <c r="G41" i="1"/>
  <c r="G21" i="1"/>
  <c r="G100" i="1"/>
  <c r="D115" i="1" l="1"/>
  <c r="D119" i="1"/>
  <c r="D120" i="1"/>
  <c r="G43" i="1"/>
  <c r="D117" i="1"/>
  <c r="G61" i="1"/>
  <c r="G97" i="1" l="1"/>
  <c r="G98" i="1" s="1"/>
  <c r="G99" i="1" s="1"/>
  <c r="D126" i="1" s="1"/>
  <c r="D121" i="1"/>
  <c r="G101" i="1" l="1"/>
  <c r="C126" i="1"/>
  <c r="E126" i="1"/>
</calcChain>
</file>

<file path=xl/sharedStrings.xml><?xml version="1.0" encoding="utf-8"?>
<sst xmlns="http://schemas.openxmlformats.org/spreadsheetml/2006/main" count="259" uniqueCount="140">
  <si>
    <t>RUBRO O CULTIVO</t>
  </si>
  <si>
    <t>RENDIMIENTO (qqm/Há.)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</si>
  <si>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</si>
  <si>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</si>
  <si>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</si>
  <si>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</si>
  <si>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</si>
  <si>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</si>
  <si>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</si>
  <si>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</si>
  <si>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</si>
  <si>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</si>
  <si>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</si>
  <si>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</si>
  <si>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</si>
  <si>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</si>
  <si>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</si>
  <si>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</si>
  <si>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</si>
  <si>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</si>
  <si>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</si>
  <si>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</si>
  <si>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</si>
  <si>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</si>
  <si>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</si>
  <si>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</si>
  <si>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</si>
  <si>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</si>
  <si>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</si>
  <si>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</si>
  <si>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Septiembre-Octubre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</si>
  <si>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</si>
  <si>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</si>
  <si>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</si>
  <si>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</si>
  <si>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</si>
  <si>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</si>
  <si>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</si>
  <si>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</si>
  <si>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</si>
  <si>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</si>
  <si>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</si>
  <si>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</si>
  <si>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</si>
  <si>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</si>
  <si>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</si>
  <si>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</si>
  <si>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</si>
  <si>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</si>
  <si>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</si>
  <si>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</si>
  <si>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</si>
  <si>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</si>
  <si>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</si>
  <si>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</si>
  <si>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</si>
  <si>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</si>
  <si>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</si>
  <si>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</si>
  <si>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</si>
  <si>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</si>
  <si>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</si>
  <si>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</si>
  <si>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</si>
  <si>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</si>
  <si>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</si>
  <si>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</si>
  <si>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</si>
  <si>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</si>
  <si>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MELON</t>
  </si>
  <si>
    <t>Nun de Miel</t>
  </si>
  <si>
    <t>Lib. B. O'Higgins</t>
  </si>
  <si>
    <t>Santa Cruz</t>
  </si>
  <si>
    <t>Enero-febrero</t>
  </si>
  <si>
    <t>Mercado mayorista local</t>
  </si>
  <si>
    <t>Enero</t>
  </si>
  <si>
    <t xml:space="preserve">Heladas, Lluvias extemporaneas </t>
  </si>
  <si>
    <t>PRECIO ESPERADO ($/unidad)</t>
  </si>
  <si>
    <t>Riego de pre-transplante</t>
  </si>
  <si>
    <t>Agosto</t>
  </si>
  <si>
    <t>Preparación y manejo de almácigos</t>
  </si>
  <si>
    <t>Julio - Agosto</t>
  </si>
  <si>
    <t>Transplante de plantines</t>
  </si>
  <si>
    <t>Septiembre</t>
  </si>
  <si>
    <t>Aplicación de agroquímicos</t>
  </si>
  <si>
    <t>Aplicación de fertilizantes</t>
  </si>
  <si>
    <t>Octubre</t>
  </si>
  <si>
    <t>Riegos (2)</t>
  </si>
  <si>
    <t>Octubre - Noviembre</t>
  </si>
  <si>
    <t>Aplicación de agroquímicos (2)</t>
  </si>
  <si>
    <t>Arreglo de guías</t>
  </si>
  <si>
    <t>Noviembre</t>
  </si>
  <si>
    <t>Riegos (3)</t>
  </si>
  <si>
    <t>Diciembre</t>
  </si>
  <si>
    <t>Riegos (1)</t>
  </si>
  <si>
    <t>Corte</t>
  </si>
  <si>
    <t>Noviembre - Enero</t>
  </si>
  <si>
    <t>Hilerado</t>
  </si>
  <si>
    <t>Acarreo y carga</t>
  </si>
  <si>
    <t>Enero-Febrero</t>
  </si>
  <si>
    <t>Mayo-Junio</t>
  </si>
  <si>
    <t>Rastraje (2)</t>
  </si>
  <si>
    <t>Aplicación de fertilizante</t>
  </si>
  <si>
    <t>Melgadura y elaboración de mesas</t>
  </si>
  <si>
    <t>Acequiadura</t>
  </si>
  <si>
    <t>Aporca</t>
  </si>
  <si>
    <t>Horquilla</t>
  </si>
  <si>
    <t>Sobres 1000 sem</t>
  </si>
  <si>
    <t>Urea</t>
  </si>
  <si>
    <t>Superfosfato triple</t>
  </si>
  <si>
    <t>Muriato de potasio</t>
  </si>
  <si>
    <t>kelpac</t>
  </si>
  <si>
    <t>lt</t>
  </si>
  <si>
    <t>Kendal</t>
  </si>
  <si>
    <t>Septiembre-Diciembre</t>
  </si>
  <si>
    <t>Fosfimax</t>
  </si>
  <si>
    <t>Terrasorb Foliar</t>
  </si>
  <si>
    <t>Hyvron</t>
  </si>
  <si>
    <t>Nitrato de potasio</t>
  </si>
  <si>
    <t>Biozyme</t>
  </si>
  <si>
    <t>FUNGICIDAS</t>
  </si>
  <si>
    <t>Previcur Energy</t>
  </si>
  <si>
    <t>Topas 200 EW</t>
  </si>
  <si>
    <t>Selecron</t>
  </si>
  <si>
    <t>Lt</t>
  </si>
  <si>
    <t>Trigard</t>
  </si>
  <si>
    <t>Vertimec</t>
  </si>
  <si>
    <t>Sustrato de almácigo</t>
  </si>
  <si>
    <t xml:space="preserve">Junio </t>
  </si>
  <si>
    <t>Arriendo de colmenas</t>
  </si>
  <si>
    <t>Septiembre- Octubre</t>
  </si>
  <si>
    <t>Arriendo de bins</t>
  </si>
  <si>
    <t>Noviembre-Enero</t>
  </si>
  <si>
    <t>2.  Precio de Insumos corresponde a precios colocados en el predio</t>
  </si>
  <si>
    <t>3. Precio esperado por ventas corresponde a precio colocado en el domicilio del productor.</t>
  </si>
  <si>
    <t>ESCENARIOS COSTO UNITARIO  ($/unidad)</t>
  </si>
  <si>
    <t>Rendimiento (unidades/hà)</t>
  </si>
  <si>
    <t>Costo unitario ($/unidad) (*)</t>
  </si>
  <si>
    <t>7, Marco de plantación: 2,5 m x 0,5 m</t>
  </si>
  <si>
    <t>Chépica, Palmilla, Peralillo, 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</si>
</sst>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3" fillId="7" borderId="21" xfId="0" applyFont="1" applyFill="1" applyBorder="1" applyAlignment="1"/>
    <xf numFmtId="49" fontId="11" fillId="8" borderId="22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3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1" fillId="8" borderId="33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/>
    <xf numFmtId="49" fontId="11" fillId="2" borderId="35" xfId="0" applyNumberFormat="1" applyFont="1" applyFill="1" applyBorder="1" applyAlignment="1">
      <alignment vertical="center"/>
    </xf>
    <xf numFmtId="9" fontId="13" fillId="2" borderId="36" xfId="0" applyNumberFormat="1" applyFont="1" applyFill="1" applyBorder="1" applyAlignment="1"/>
    <xf numFmtId="49" fontId="11" fillId="8" borderId="37" xfId="0" applyNumberFormat="1" applyFont="1" applyFill="1" applyBorder="1" applyAlignment="1">
      <alignment vertical="center"/>
    </xf>
    <xf numFmtId="165" fontId="11" fillId="8" borderId="38" xfId="0" applyNumberFormat="1" applyFont="1" applyFill="1" applyBorder="1" applyAlignment="1">
      <alignment vertical="center"/>
    </xf>
    <xf numFmtId="9" fontId="11" fillId="8" borderId="39" xfId="0" applyNumberFormat="1" applyFont="1" applyFill="1" applyBorder="1" applyAlignment="1">
      <alignment vertical="center"/>
    </xf>
    <xf numFmtId="0" fontId="13" fillId="9" borderId="42" xfId="0" applyFont="1" applyFill="1" applyBorder="1" applyAlignment="1"/>
    <xf numFmtId="0" fontId="13" fillId="2" borderId="21" xfId="0" applyFont="1" applyFill="1" applyBorder="1" applyAlignment="1">
      <alignment vertical="center"/>
    </xf>
    <xf numFmtId="49" fontId="13" fillId="2" borderId="21" xfId="0" applyNumberFormat="1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0" fontId="13" fillId="2" borderId="44" xfId="0" applyFont="1" applyFill="1" applyBorder="1" applyAlignment="1"/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49" fontId="13" fillId="2" borderId="48" xfId="0" applyNumberFormat="1" applyFont="1" applyFill="1" applyBorder="1" applyAlignment="1">
      <alignment vertical="center"/>
    </xf>
    <xf numFmtId="0" fontId="13" fillId="2" borderId="49" xfId="0" applyFont="1" applyFill="1" applyBorder="1" applyAlignment="1"/>
    <xf numFmtId="0" fontId="13" fillId="2" borderId="50" xfId="0" applyFont="1" applyFill="1" applyBorder="1" applyAlignment="1"/>
    <xf numFmtId="0" fontId="11" fillId="7" borderId="21" xfId="0" applyFont="1" applyFill="1" applyBorder="1" applyAlignment="1">
      <alignment vertical="center"/>
    </xf>
    <xf numFmtId="0" fontId="8" fillId="9" borderId="20" xfId="0" applyFont="1" applyFill="1" applyBorder="1" applyAlignment="1">
      <alignment vertical="center"/>
    </xf>
    <xf numFmtId="49" fontId="16" fillId="9" borderId="21" xfId="0" applyNumberFormat="1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0" fontId="8" fillId="9" borderId="51" xfId="0" applyFont="1" applyFill="1" applyBorder="1" applyAlignment="1">
      <alignment vertical="center"/>
    </xf>
    <xf numFmtId="49" fontId="11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0" fontId="17" fillId="0" borderId="55" xfId="0" applyFont="1" applyFill="1" applyBorder="1"/>
    <xf numFmtId="0" fontId="17" fillId="0" borderId="55" xfId="0" applyFont="1" applyFill="1" applyBorder="1" applyAlignment="1">
      <alignment horizontal="center"/>
    </xf>
    <xf numFmtId="0" fontId="18" fillId="0" borderId="55" xfId="0" applyFont="1" applyFill="1" applyBorder="1"/>
    <xf numFmtId="0" fontId="17" fillId="0" borderId="56" xfId="0" applyFont="1" applyFill="1" applyBorder="1"/>
    <xf numFmtId="0" fontId="17" fillId="0" borderId="56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/>
    </xf>
    <xf numFmtId="49" fontId="1" fillId="3" borderId="59" xfId="0" applyNumberFormat="1" applyFont="1" applyFill="1" applyBorder="1" applyAlignment="1">
      <alignment horizontal="center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165" fontId="11" fillId="8" borderId="38" xfId="0" applyNumberFormat="1" applyFont="1" applyFill="1" applyBorder="1" applyAlignment="1">
      <alignment horizontal="center" vertical="center"/>
    </xf>
    <xf numFmtId="165" fontId="11" fillId="8" borderId="3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0" fontId="17" fillId="0" borderId="55" xfId="0" applyFont="1" applyFill="1" applyBorder="1" applyAlignment="1">
      <alignment horizontal="right"/>
    </xf>
    <xf numFmtId="3" fontId="17" fillId="0" borderId="5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19" fillId="0" borderId="55" xfId="0" applyNumberFormat="1" applyFont="1" applyFill="1" applyBorder="1" applyAlignment="1">
      <alignment horizontal="right"/>
    </xf>
    <xf numFmtId="0" fontId="17" fillId="0" borderId="56" xfId="0" applyFont="1" applyFill="1" applyBorder="1" applyAlignment="1">
      <alignment horizontal="right"/>
    </xf>
    <xf numFmtId="3" fontId="19" fillId="0" borderId="56" xfId="0" applyNumberFormat="1" applyFont="1" applyFill="1" applyBorder="1" applyAlignment="1">
      <alignment horizontal="right"/>
    </xf>
    <xf numFmtId="3" fontId="4" fillId="2" borderId="57" xfId="0" applyNumberFormat="1" applyFont="1" applyFill="1" applyBorder="1" applyAlignment="1">
      <alignment horizontal="right"/>
    </xf>
    <xf numFmtId="0" fontId="4" fillId="2" borderId="55" xfId="0" applyNumberFormat="1" applyFont="1" applyFill="1" applyBorder="1" applyAlignment="1">
      <alignment horizontal="right"/>
    </xf>
    <xf numFmtId="3" fontId="4" fillId="2" borderId="55" xfId="0" applyNumberFormat="1" applyFont="1" applyFill="1" applyBorder="1" applyAlignment="1">
      <alignment horizontal="right"/>
    </xf>
    <xf numFmtId="41" fontId="11" fillId="8" borderId="53" xfId="1" applyFont="1" applyFill="1" applyBorder="1" applyAlignment="1">
      <alignment horizontal="center" vertical="center"/>
    </xf>
    <xf numFmtId="41" fontId="11" fillId="8" borderId="54" xfId="1" applyFont="1" applyFill="1" applyBorder="1" applyAlignment="1">
      <alignment horizontal="center" vertical="center"/>
    </xf>
    <xf numFmtId="49" fontId="16" fillId="9" borderId="40" xfId="0" applyNumberFormat="1" applyFont="1" applyFill="1" applyBorder="1" applyAlignment="1">
      <alignment vertical="center"/>
    </xf>
    <xf numFmtId="0" fontId="11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7"/>
  <sheetViews>
    <sheetView showGridLines="0" tabSelected="1" topLeftCell="A43" zoomScale="120" zoomScaleNormal="120" workbookViewId="0"/>
  </sheetViews>
  <sheetFormatPr baseColWidth="10" defaultColWidth="10.85546875" defaultRowHeight="11.25" customHeight="1" x14ac:dyDescent="0.25"/>
  <cols>
    <col min="1" max="1" width="4.42578125" style="1" customWidth="1"/>
    <col min="2" max="2" width="20.5703125" style="1" customWidth="1"/>
    <col min="3" max="3" width="15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13" t="s">
        <v>69</v>
      </c>
      <c r="D9" s="7"/>
      <c r="E9" s="136" t="s">
        <v>1</v>
      </c>
      <c r="F9" s="137"/>
      <c r="G9" s="114">
        <v>35000</v>
      </c>
    </row>
    <row r="10" spans="1:7" ht="38.25" customHeight="1" x14ac:dyDescent="0.25">
      <c r="A10" s="5"/>
      <c r="B10" s="8" t="s">
        <v>2</v>
      </c>
      <c r="C10" s="115" t="s">
        <v>70</v>
      </c>
      <c r="D10" s="9"/>
      <c r="E10" s="134" t="s">
        <v>3</v>
      </c>
      <c r="F10" s="135"/>
      <c r="G10" s="116" t="s">
        <v>73</v>
      </c>
    </row>
    <row r="11" spans="1:7" ht="18" customHeight="1" x14ac:dyDescent="0.25">
      <c r="A11" s="5"/>
      <c r="B11" s="8" t="s">
        <v>4</v>
      </c>
      <c r="C11" s="116" t="s">
        <v>5</v>
      </c>
      <c r="D11" s="9"/>
      <c r="E11" s="134" t="s">
        <v>77</v>
      </c>
      <c r="F11" s="135"/>
      <c r="G11" s="117">
        <v>300</v>
      </c>
    </row>
    <row r="12" spans="1:7" ht="11.25" customHeight="1" x14ac:dyDescent="0.25">
      <c r="A12" s="5"/>
      <c r="B12" s="8" t="s">
        <v>6</v>
      </c>
      <c r="C12" s="118" t="s">
        <v>71</v>
      </c>
      <c r="D12" s="9"/>
      <c r="E12" s="10" t="s">
        <v>7</v>
      </c>
      <c r="F12" s="11"/>
      <c r="G12" s="12">
        <f>+G9*G11*1.19</f>
        <v>12495000</v>
      </c>
    </row>
    <row r="13" spans="1:7" ht="25.5" x14ac:dyDescent="0.25">
      <c r="A13" s="5"/>
      <c r="B13" s="8" t="s">
        <v>8</v>
      </c>
      <c r="C13" s="116" t="s">
        <v>72</v>
      </c>
      <c r="D13" s="9"/>
      <c r="E13" s="134" t="s">
        <v>9</v>
      </c>
      <c r="F13" s="135"/>
      <c r="G13" s="118" t="s">
        <v>74</v>
      </c>
    </row>
    <row r="14" spans="1:7" ht="25.5" x14ac:dyDescent="0.25">
      <c r="A14" s="5"/>
      <c r="B14" s="8" t="s">
        <v>10</v>
      </c>
      <c r="C14" s="118" t="s">
        <v>139</v>
      </c>
      <c r="D14" s="9"/>
      <c r="E14" s="134" t="s">
        <v>11</v>
      </c>
      <c r="F14" s="135"/>
      <c r="G14" s="116" t="s">
        <v>75</v>
      </c>
    </row>
    <row r="15" spans="1:7" ht="25.5" customHeight="1" x14ac:dyDescent="0.25">
      <c r="A15" s="5"/>
      <c r="B15" s="8" t="s">
        <v>12</v>
      </c>
      <c r="C15" s="119">
        <v>44253</v>
      </c>
      <c r="D15" s="9"/>
      <c r="E15" s="138" t="s">
        <v>13</v>
      </c>
      <c r="F15" s="139"/>
      <c r="G15" s="118" t="s">
        <v>76</v>
      </c>
    </row>
    <row r="16" spans="1:7" ht="12" customHeight="1" x14ac:dyDescent="0.25">
      <c r="A16" s="2"/>
      <c r="B16" s="13"/>
      <c r="C16" s="14"/>
      <c r="D16" s="15"/>
      <c r="E16" s="16"/>
      <c r="F16" s="16"/>
      <c r="G16" s="17"/>
    </row>
    <row r="17" spans="1:7" ht="12" customHeight="1" x14ac:dyDescent="0.25">
      <c r="A17" s="18"/>
      <c r="B17" s="140" t="s">
        <v>14</v>
      </c>
      <c r="C17" s="141"/>
      <c r="D17" s="141"/>
      <c r="E17" s="141"/>
      <c r="F17" s="141"/>
      <c r="G17" s="141"/>
    </row>
    <row r="18" spans="1:7" ht="12" customHeight="1" x14ac:dyDescent="0.25">
      <c r="A18" s="2"/>
      <c r="B18" s="19"/>
      <c r="C18" s="20"/>
      <c r="D18" s="20"/>
      <c r="E18" s="20"/>
      <c r="F18" s="21"/>
      <c r="G18" s="21"/>
    </row>
    <row r="19" spans="1:7" ht="12" customHeight="1" x14ac:dyDescent="0.25">
      <c r="A19" s="5"/>
      <c r="B19" s="22" t="s">
        <v>15</v>
      </c>
      <c r="C19" s="23"/>
      <c r="D19" s="24"/>
      <c r="E19" s="24"/>
      <c r="F19" s="24"/>
      <c r="G19" s="24"/>
    </row>
    <row r="20" spans="1:7" ht="24" customHeight="1" x14ac:dyDescent="0.25">
      <c r="A20" s="18"/>
      <c r="B20" s="25" t="s">
        <v>16</v>
      </c>
      <c r="C20" s="25" t="s">
        <v>17</v>
      </c>
      <c r="D20" s="25" t="s">
        <v>18</v>
      </c>
      <c r="E20" s="25" t="s">
        <v>19</v>
      </c>
      <c r="F20" s="25" t="s">
        <v>20</v>
      </c>
      <c r="G20" s="25" t="s">
        <v>21</v>
      </c>
    </row>
    <row r="21" spans="1:7" ht="12.75" customHeight="1" x14ac:dyDescent="0.25">
      <c r="A21" s="18"/>
      <c r="B21" s="96" t="s">
        <v>78</v>
      </c>
      <c r="C21" s="97" t="s">
        <v>22</v>
      </c>
      <c r="D21" s="120">
        <v>1</v>
      </c>
      <c r="E21" s="120" t="s">
        <v>79</v>
      </c>
      <c r="F21" s="12">
        <v>20000</v>
      </c>
      <c r="G21" s="12">
        <f>(D21*F21)</f>
        <v>20000</v>
      </c>
    </row>
    <row r="22" spans="1:7" ht="12.75" customHeight="1" x14ac:dyDescent="0.25">
      <c r="A22" s="18"/>
      <c r="B22" s="96" t="s">
        <v>80</v>
      </c>
      <c r="C22" s="97" t="s">
        <v>22</v>
      </c>
      <c r="D22" s="120">
        <v>4</v>
      </c>
      <c r="E22" s="120" t="s">
        <v>81</v>
      </c>
      <c r="F22" s="12">
        <v>20000</v>
      </c>
      <c r="G22" s="12">
        <f t="shared" ref="G22:G40" si="0">(D22*F22)</f>
        <v>80000</v>
      </c>
    </row>
    <row r="23" spans="1:7" ht="12.75" customHeight="1" x14ac:dyDescent="0.25">
      <c r="A23" s="18"/>
      <c r="B23" s="96" t="s">
        <v>82</v>
      </c>
      <c r="C23" s="97" t="s">
        <v>22</v>
      </c>
      <c r="D23" s="120">
        <v>5</v>
      </c>
      <c r="E23" s="120" t="s">
        <v>83</v>
      </c>
      <c r="F23" s="12">
        <v>20000</v>
      </c>
      <c r="G23" s="12">
        <f t="shared" si="0"/>
        <v>100000</v>
      </c>
    </row>
    <row r="24" spans="1:7" ht="12.75" customHeight="1" x14ac:dyDescent="0.25">
      <c r="A24" s="18"/>
      <c r="B24" s="96" t="s">
        <v>84</v>
      </c>
      <c r="C24" s="97" t="s">
        <v>22</v>
      </c>
      <c r="D24" s="120">
        <v>0.6</v>
      </c>
      <c r="E24" s="120" t="s">
        <v>83</v>
      </c>
      <c r="F24" s="12">
        <v>20000</v>
      </c>
      <c r="G24" s="12">
        <f t="shared" si="0"/>
        <v>12000</v>
      </c>
    </row>
    <row r="25" spans="1:7" ht="12.75" customHeight="1" x14ac:dyDescent="0.25">
      <c r="A25" s="18"/>
      <c r="B25" s="96" t="s">
        <v>85</v>
      </c>
      <c r="C25" s="97" t="s">
        <v>22</v>
      </c>
      <c r="D25" s="120">
        <v>1</v>
      </c>
      <c r="E25" s="120" t="s">
        <v>86</v>
      </c>
      <c r="F25" s="12">
        <v>20000</v>
      </c>
      <c r="G25" s="12">
        <f t="shared" si="0"/>
        <v>20000</v>
      </c>
    </row>
    <row r="26" spans="1:7" ht="12.75" customHeight="1" x14ac:dyDescent="0.25">
      <c r="A26" s="18"/>
      <c r="B26" s="96" t="s">
        <v>84</v>
      </c>
      <c r="C26" s="97" t="s">
        <v>22</v>
      </c>
      <c r="D26" s="120">
        <v>3</v>
      </c>
      <c r="E26" s="120" t="s">
        <v>83</v>
      </c>
      <c r="F26" s="12">
        <v>20000</v>
      </c>
      <c r="G26" s="12">
        <f t="shared" si="0"/>
        <v>60000</v>
      </c>
    </row>
    <row r="27" spans="1:7" ht="12.75" customHeight="1" x14ac:dyDescent="0.25">
      <c r="A27" s="18"/>
      <c r="B27" s="96" t="s">
        <v>84</v>
      </c>
      <c r="C27" s="97" t="s">
        <v>22</v>
      </c>
      <c r="D27" s="120">
        <v>0.6</v>
      </c>
      <c r="E27" s="120" t="s">
        <v>86</v>
      </c>
      <c r="F27" s="12">
        <v>20000</v>
      </c>
      <c r="G27" s="12">
        <f t="shared" si="0"/>
        <v>12000</v>
      </c>
    </row>
    <row r="28" spans="1:7" ht="12.75" customHeight="1" x14ac:dyDescent="0.25">
      <c r="A28" s="18"/>
      <c r="B28" s="96" t="s">
        <v>87</v>
      </c>
      <c r="C28" s="97" t="s">
        <v>22</v>
      </c>
      <c r="D28" s="120">
        <v>2</v>
      </c>
      <c r="E28" s="120" t="s">
        <v>86</v>
      </c>
      <c r="F28" s="12">
        <v>20000</v>
      </c>
      <c r="G28" s="12">
        <f t="shared" si="0"/>
        <v>40000</v>
      </c>
    </row>
    <row r="29" spans="1:7" ht="12.75" customHeight="1" x14ac:dyDescent="0.25">
      <c r="A29" s="18"/>
      <c r="B29" s="96" t="s">
        <v>85</v>
      </c>
      <c r="C29" s="97" t="s">
        <v>22</v>
      </c>
      <c r="D29" s="120">
        <v>1</v>
      </c>
      <c r="E29" s="120" t="s">
        <v>88</v>
      </c>
      <c r="F29" s="12">
        <v>20000</v>
      </c>
      <c r="G29" s="12">
        <f t="shared" si="0"/>
        <v>20000</v>
      </c>
    </row>
    <row r="30" spans="1:7" ht="12.75" customHeight="1" x14ac:dyDescent="0.25">
      <c r="A30" s="18"/>
      <c r="B30" s="96" t="s">
        <v>89</v>
      </c>
      <c r="C30" s="97" t="s">
        <v>22</v>
      </c>
      <c r="D30" s="120">
        <v>1.2</v>
      </c>
      <c r="E30" s="120" t="s">
        <v>88</v>
      </c>
      <c r="F30" s="12">
        <v>20000</v>
      </c>
      <c r="G30" s="12">
        <f t="shared" si="0"/>
        <v>24000</v>
      </c>
    </row>
    <row r="31" spans="1:7" ht="12.75" customHeight="1" x14ac:dyDescent="0.25">
      <c r="A31" s="18"/>
      <c r="B31" s="96" t="s">
        <v>90</v>
      </c>
      <c r="C31" s="97" t="s">
        <v>22</v>
      </c>
      <c r="D31" s="120">
        <v>3</v>
      </c>
      <c r="E31" s="120" t="s">
        <v>88</v>
      </c>
      <c r="F31" s="12">
        <v>20000</v>
      </c>
      <c r="G31" s="12">
        <f t="shared" si="0"/>
        <v>60000</v>
      </c>
    </row>
    <row r="32" spans="1:7" ht="12.75" customHeight="1" x14ac:dyDescent="0.25">
      <c r="A32" s="18"/>
      <c r="B32" s="96" t="s">
        <v>85</v>
      </c>
      <c r="C32" s="97" t="s">
        <v>22</v>
      </c>
      <c r="D32" s="120">
        <v>1</v>
      </c>
      <c r="E32" s="120" t="s">
        <v>91</v>
      </c>
      <c r="F32" s="12">
        <v>20000</v>
      </c>
      <c r="G32" s="12">
        <f t="shared" si="0"/>
        <v>20000</v>
      </c>
    </row>
    <row r="33" spans="1:7" ht="12.75" customHeight="1" x14ac:dyDescent="0.25">
      <c r="A33" s="18"/>
      <c r="B33" s="96" t="s">
        <v>87</v>
      </c>
      <c r="C33" s="97" t="s">
        <v>22</v>
      </c>
      <c r="D33" s="120">
        <v>2</v>
      </c>
      <c r="E33" s="120" t="s">
        <v>91</v>
      </c>
      <c r="F33" s="12">
        <v>20000</v>
      </c>
      <c r="G33" s="12">
        <f t="shared" si="0"/>
        <v>40000</v>
      </c>
    </row>
    <row r="34" spans="1:7" ht="12.75" customHeight="1" x14ac:dyDescent="0.25">
      <c r="A34" s="18"/>
      <c r="B34" s="96" t="s">
        <v>90</v>
      </c>
      <c r="C34" s="97" t="s">
        <v>22</v>
      </c>
      <c r="D34" s="120">
        <v>3</v>
      </c>
      <c r="E34" s="120" t="s">
        <v>91</v>
      </c>
      <c r="F34" s="12">
        <v>20000</v>
      </c>
      <c r="G34" s="12">
        <f t="shared" si="0"/>
        <v>60000</v>
      </c>
    </row>
    <row r="35" spans="1:7" ht="12.75" customHeight="1" x14ac:dyDescent="0.25">
      <c r="A35" s="18"/>
      <c r="B35" s="96" t="s">
        <v>89</v>
      </c>
      <c r="C35" s="97" t="s">
        <v>22</v>
      </c>
      <c r="D35" s="120">
        <v>1.2</v>
      </c>
      <c r="E35" s="120" t="s">
        <v>91</v>
      </c>
      <c r="F35" s="12">
        <v>20000</v>
      </c>
      <c r="G35" s="12">
        <f t="shared" si="0"/>
        <v>24000</v>
      </c>
    </row>
    <row r="36" spans="1:7" ht="12.75" customHeight="1" x14ac:dyDescent="0.25">
      <c r="A36" s="18"/>
      <c r="B36" s="96" t="s">
        <v>92</v>
      </c>
      <c r="C36" s="97" t="s">
        <v>22</v>
      </c>
      <c r="D36" s="120">
        <v>3</v>
      </c>
      <c r="E36" s="120" t="s">
        <v>93</v>
      </c>
      <c r="F36" s="12">
        <v>20000</v>
      </c>
      <c r="G36" s="12">
        <f t="shared" si="0"/>
        <v>60000</v>
      </c>
    </row>
    <row r="37" spans="1:7" ht="12.75" customHeight="1" x14ac:dyDescent="0.25">
      <c r="A37" s="18"/>
      <c r="B37" s="96" t="s">
        <v>89</v>
      </c>
      <c r="C37" s="97" t="s">
        <v>22</v>
      </c>
      <c r="D37" s="120">
        <v>1.2</v>
      </c>
      <c r="E37" s="120" t="s">
        <v>93</v>
      </c>
      <c r="F37" s="12">
        <v>20000</v>
      </c>
      <c r="G37" s="12">
        <f t="shared" si="0"/>
        <v>24000</v>
      </c>
    </row>
    <row r="38" spans="1:7" ht="12.75" customHeight="1" x14ac:dyDescent="0.25">
      <c r="A38" s="18"/>
      <c r="B38" s="96" t="s">
        <v>90</v>
      </c>
      <c r="C38" s="97" t="s">
        <v>22</v>
      </c>
      <c r="D38" s="120">
        <v>3</v>
      </c>
      <c r="E38" s="120" t="s">
        <v>93</v>
      </c>
      <c r="F38" s="12">
        <v>20000</v>
      </c>
      <c r="G38" s="12">
        <f t="shared" si="0"/>
        <v>60000</v>
      </c>
    </row>
    <row r="39" spans="1:7" ht="12.75" customHeight="1" x14ac:dyDescent="0.25">
      <c r="A39" s="18"/>
      <c r="B39" s="96" t="s">
        <v>94</v>
      </c>
      <c r="C39" s="97" t="s">
        <v>22</v>
      </c>
      <c r="D39" s="120">
        <v>1</v>
      </c>
      <c r="E39" s="120" t="s">
        <v>75</v>
      </c>
      <c r="F39" s="12">
        <v>20000</v>
      </c>
      <c r="G39" s="12">
        <f t="shared" si="0"/>
        <v>20000</v>
      </c>
    </row>
    <row r="40" spans="1:7" ht="12.75" customHeight="1" x14ac:dyDescent="0.25">
      <c r="A40" s="18"/>
      <c r="B40" s="96" t="s">
        <v>95</v>
      </c>
      <c r="C40" s="97" t="s">
        <v>22</v>
      </c>
      <c r="D40" s="120">
        <v>20</v>
      </c>
      <c r="E40" s="120" t="s">
        <v>96</v>
      </c>
      <c r="F40" s="12">
        <v>20000</v>
      </c>
      <c r="G40" s="12">
        <f t="shared" si="0"/>
        <v>400000</v>
      </c>
    </row>
    <row r="41" spans="1:7" ht="15" x14ac:dyDescent="0.25">
      <c r="A41" s="18"/>
      <c r="B41" s="96" t="s">
        <v>97</v>
      </c>
      <c r="C41" s="97" t="s">
        <v>22</v>
      </c>
      <c r="D41" s="120">
        <v>20</v>
      </c>
      <c r="E41" s="120" t="s">
        <v>96</v>
      </c>
      <c r="F41" s="12">
        <v>20000</v>
      </c>
      <c r="G41" s="12">
        <f>(D41*F41)</f>
        <v>400000</v>
      </c>
    </row>
    <row r="42" spans="1:7" ht="12.75" customHeight="1" x14ac:dyDescent="0.25">
      <c r="A42" s="18"/>
      <c r="B42" s="96" t="s">
        <v>98</v>
      </c>
      <c r="C42" s="97" t="s">
        <v>22</v>
      </c>
      <c r="D42" s="120">
        <v>20</v>
      </c>
      <c r="E42" s="120" t="s">
        <v>99</v>
      </c>
      <c r="F42" s="12">
        <v>20000</v>
      </c>
      <c r="G42" s="12">
        <f>(D42*F42)</f>
        <v>400000</v>
      </c>
    </row>
    <row r="43" spans="1:7" ht="12.75" customHeight="1" x14ac:dyDescent="0.25">
      <c r="A43" s="18"/>
      <c r="B43" s="103" t="s">
        <v>23</v>
      </c>
      <c r="C43" s="104"/>
      <c r="D43" s="104"/>
      <c r="E43" s="104"/>
      <c r="F43" s="105"/>
      <c r="G43" s="106">
        <f>SUM(G21:G42)</f>
        <v>1956000</v>
      </c>
    </row>
    <row r="44" spans="1:7" ht="12" customHeight="1" x14ac:dyDescent="0.25">
      <c r="A44" s="2"/>
      <c r="B44" s="19"/>
      <c r="C44" s="21"/>
      <c r="D44" s="21"/>
      <c r="E44" s="21"/>
      <c r="F44" s="26"/>
      <c r="G44" s="26"/>
    </row>
    <row r="45" spans="1:7" ht="12" customHeight="1" x14ac:dyDescent="0.25">
      <c r="A45" s="5"/>
      <c r="B45" s="27" t="s">
        <v>24</v>
      </c>
      <c r="C45" s="28"/>
      <c r="D45" s="29"/>
      <c r="E45" s="29"/>
      <c r="F45" s="30"/>
      <c r="G45" s="30"/>
    </row>
    <row r="46" spans="1:7" ht="24" customHeight="1" x14ac:dyDescent="0.25">
      <c r="A46" s="5"/>
      <c r="B46" s="31" t="s">
        <v>16</v>
      </c>
      <c r="C46" s="32" t="s">
        <v>17</v>
      </c>
      <c r="D46" s="32" t="s">
        <v>18</v>
      </c>
      <c r="E46" s="31" t="s">
        <v>19</v>
      </c>
      <c r="F46" s="32" t="s">
        <v>20</v>
      </c>
      <c r="G46" s="31" t="s">
        <v>21</v>
      </c>
    </row>
    <row r="47" spans="1:7" ht="12" customHeight="1" x14ac:dyDescent="0.25">
      <c r="A47" s="5"/>
      <c r="B47" s="33"/>
      <c r="C47" s="34"/>
      <c r="D47" s="34"/>
      <c r="E47" s="34"/>
      <c r="F47" s="95"/>
      <c r="G47" s="95"/>
    </row>
    <row r="48" spans="1:7" ht="12" customHeight="1" x14ac:dyDescent="0.25">
      <c r="A48" s="5"/>
      <c r="B48" s="103" t="s">
        <v>25</v>
      </c>
      <c r="C48" s="104"/>
      <c r="D48" s="104"/>
      <c r="E48" s="104"/>
      <c r="F48" s="105"/>
      <c r="G48" s="106">
        <f>SUM(G47)</f>
        <v>0</v>
      </c>
    </row>
    <row r="49" spans="1:11" ht="12" customHeight="1" x14ac:dyDescent="0.25">
      <c r="A49" s="2"/>
      <c r="B49" s="35"/>
      <c r="C49" s="36"/>
      <c r="D49" s="36"/>
      <c r="E49" s="36"/>
      <c r="F49" s="37"/>
      <c r="G49" s="37"/>
    </row>
    <row r="50" spans="1:11" ht="12" customHeight="1" x14ac:dyDescent="0.25">
      <c r="A50" s="5"/>
      <c r="B50" s="27" t="s">
        <v>26</v>
      </c>
      <c r="C50" s="28"/>
      <c r="D50" s="29"/>
      <c r="E50" s="29"/>
      <c r="F50" s="30"/>
      <c r="G50" s="30"/>
    </row>
    <row r="51" spans="1:11" ht="24" customHeight="1" x14ac:dyDescent="0.25">
      <c r="A51" s="5"/>
      <c r="B51" s="38" t="s">
        <v>16</v>
      </c>
      <c r="C51" s="38" t="s">
        <v>17</v>
      </c>
      <c r="D51" s="38" t="s">
        <v>18</v>
      </c>
      <c r="E51" s="38" t="s">
        <v>19</v>
      </c>
      <c r="F51" s="39" t="s">
        <v>20</v>
      </c>
      <c r="G51" s="38" t="s">
        <v>21</v>
      </c>
    </row>
    <row r="52" spans="1:11" ht="12.75" customHeight="1" x14ac:dyDescent="0.25">
      <c r="A52" s="18"/>
      <c r="B52" s="96" t="s">
        <v>29</v>
      </c>
      <c r="C52" s="97" t="s">
        <v>27</v>
      </c>
      <c r="D52" s="120">
        <v>0.4</v>
      </c>
      <c r="E52" s="120" t="s">
        <v>100</v>
      </c>
      <c r="F52" s="12">
        <v>125000</v>
      </c>
      <c r="G52" s="12">
        <f t="shared" ref="G52:G60" si="1">(D52*F52)</f>
        <v>50000</v>
      </c>
    </row>
    <row r="53" spans="1:11" ht="12.75" customHeight="1" x14ac:dyDescent="0.25">
      <c r="A53" s="18"/>
      <c r="B53" s="96" t="s">
        <v>101</v>
      </c>
      <c r="C53" s="97" t="s">
        <v>27</v>
      </c>
      <c r="D53" s="120">
        <v>0.4</v>
      </c>
      <c r="E53" s="120" t="s">
        <v>79</v>
      </c>
      <c r="F53" s="12">
        <v>125000</v>
      </c>
      <c r="G53" s="12">
        <f t="shared" si="1"/>
        <v>50000</v>
      </c>
    </row>
    <row r="54" spans="1:11" ht="12.75" customHeight="1" x14ac:dyDescent="0.25">
      <c r="A54" s="18"/>
      <c r="B54" s="96" t="s">
        <v>102</v>
      </c>
      <c r="C54" s="97" t="s">
        <v>27</v>
      </c>
      <c r="D54" s="120">
        <v>0.2</v>
      </c>
      <c r="E54" s="120" t="s">
        <v>79</v>
      </c>
      <c r="F54" s="12">
        <v>125000</v>
      </c>
      <c r="G54" s="12">
        <f t="shared" si="1"/>
        <v>25000</v>
      </c>
    </row>
    <row r="55" spans="1:11" ht="12.75" customHeight="1" x14ac:dyDescent="0.25">
      <c r="A55" s="18"/>
      <c r="B55" s="96" t="s">
        <v>103</v>
      </c>
      <c r="C55" s="97" t="s">
        <v>27</v>
      </c>
      <c r="D55" s="120">
        <v>1</v>
      </c>
      <c r="E55" s="120" t="s">
        <v>79</v>
      </c>
      <c r="F55" s="12">
        <v>125000</v>
      </c>
      <c r="G55" s="12">
        <f t="shared" si="1"/>
        <v>125000</v>
      </c>
    </row>
    <row r="56" spans="1:11" ht="12.75" customHeight="1" x14ac:dyDescent="0.25">
      <c r="A56" s="18"/>
      <c r="B56" s="96" t="s">
        <v>104</v>
      </c>
      <c r="C56" s="97" t="s">
        <v>27</v>
      </c>
      <c r="D56" s="120">
        <v>0.125</v>
      </c>
      <c r="E56" s="120" t="s">
        <v>83</v>
      </c>
      <c r="F56" s="12">
        <v>125000</v>
      </c>
      <c r="G56" s="12">
        <f t="shared" si="1"/>
        <v>15625</v>
      </c>
    </row>
    <row r="57" spans="1:11" ht="12.75" customHeight="1" x14ac:dyDescent="0.25">
      <c r="A57" s="18"/>
      <c r="B57" s="96" t="s">
        <v>105</v>
      </c>
      <c r="C57" s="97" t="s">
        <v>27</v>
      </c>
      <c r="D57" s="120">
        <v>0.2</v>
      </c>
      <c r="E57" s="120" t="s">
        <v>86</v>
      </c>
      <c r="F57" s="12">
        <v>125000</v>
      </c>
      <c r="G57" s="12">
        <f t="shared" si="1"/>
        <v>25000</v>
      </c>
    </row>
    <row r="58" spans="1:11" ht="15" x14ac:dyDescent="0.25">
      <c r="A58" s="18"/>
      <c r="B58" s="96" t="s">
        <v>105</v>
      </c>
      <c r="C58" s="97" t="s">
        <v>27</v>
      </c>
      <c r="D58" s="120">
        <v>0.2</v>
      </c>
      <c r="E58" s="120" t="s">
        <v>31</v>
      </c>
      <c r="F58" s="12">
        <v>125000</v>
      </c>
      <c r="G58" s="12">
        <f t="shared" si="1"/>
        <v>25000</v>
      </c>
    </row>
    <row r="59" spans="1:11" ht="15" x14ac:dyDescent="0.25">
      <c r="A59" s="18"/>
      <c r="B59" s="96" t="s">
        <v>105</v>
      </c>
      <c r="C59" s="97" t="s">
        <v>27</v>
      </c>
      <c r="D59" s="120">
        <v>0.2</v>
      </c>
      <c r="E59" s="120" t="s">
        <v>91</v>
      </c>
      <c r="F59" s="12">
        <v>125000</v>
      </c>
      <c r="G59" s="12">
        <f t="shared" si="1"/>
        <v>25000</v>
      </c>
    </row>
    <row r="60" spans="1:11" ht="15" x14ac:dyDescent="0.25">
      <c r="A60" s="18"/>
      <c r="B60" s="96" t="s">
        <v>106</v>
      </c>
      <c r="C60" s="97" t="s">
        <v>27</v>
      </c>
      <c r="D60" s="120">
        <v>2</v>
      </c>
      <c r="E60" s="120" t="s">
        <v>99</v>
      </c>
      <c r="F60" s="12">
        <v>32000</v>
      </c>
      <c r="G60" s="12">
        <f t="shared" si="1"/>
        <v>64000</v>
      </c>
    </row>
    <row r="61" spans="1:11" ht="12.75" customHeight="1" x14ac:dyDescent="0.25">
      <c r="A61" s="5"/>
      <c r="B61" s="103" t="s">
        <v>33</v>
      </c>
      <c r="C61" s="104"/>
      <c r="D61" s="104"/>
      <c r="E61" s="104"/>
      <c r="F61" s="105"/>
      <c r="G61" s="106">
        <f>SUM(G52:G60)</f>
        <v>404625</v>
      </c>
    </row>
    <row r="62" spans="1:11" ht="12" customHeight="1" x14ac:dyDescent="0.25">
      <c r="A62" s="2"/>
      <c r="B62" s="35"/>
      <c r="C62" s="36"/>
      <c r="D62" s="36"/>
      <c r="E62" s="36"/>
      <c r="F62" s="37"/>
      <c r="G62" s="37"/>
    </row>
    <row r="63" spans="1:11" ht="12" customHeight="1" x14ac:dyDescent="0.25">
      <c r="A63" s="5"/>
      <c r="B63" s="27" t="s">
        <v>34</v>
      </c>
      <c r="C63" s="28"/>
      <c r="D63" s="29"/>
      <c r="E63" s="29"/>
      <c r="F63" s="30"/>
      <c r="G63" s="30"/>
    </row>
    <row r="64" spans="1:11" ht="24" customHeight="1" x14ac:dyDescent="0.25">
      <c r="A64" s="5"/>
      <c r="B64" s="39" t="s">
        <v>35</v>
      </c>
      <c r="C64" s="39" t="s">
        <v>36</v>
      </c>
      <c r="D64" s="39" t="s">
        <v>37</v>
      </c>
      <c r="E64" s="39" t="s">
        <v>19</v>
      </c>
      <c r="F64" s="39" t="s">
        <v>20</v>
      </c>
      <c r="G64" s="39" t="s">
        <v>21</v>
      </c>
      <c r="K64" s="94"/>
    </row>
    <row r="65" spans="1:11" ht="12.75" customHeight="1" x14ac:dyDescent="0.25">
      <c r="A65" s="18"/>
      <c r="B65" s="98" t="s">
        <v>38</v>
      </c>
      <c r="C65" s="99" t="s">
        <v>107</v>
      </c>
      <c r="D65" s="121">
        <v>9</v>
      </c>
      <c r="E65" s="99" t="s">
        <v>28</v>
      </c>
      <c r="F65" s="122">
        <v>91380</v>
      </c>
      <c r="G65" s="123">
        <f t="shared" ref="G65:G77" si="2">(D65*F65)</f>
        <v>822420</v>
      </c>
      <c r="K65" s="94"/>
    </row>
    <row r="66" spans="1:11" ht="12.75" customHeight="1" x14ac:dyDescent="0.25">
      <c r="A66" s="18"/>
      <c r="B66" s="100" t="s">
        <v>39</v>
      </c>
      <c r="C66" s="99"/>
      <c r="D66" s="121"/>
      <c r="E66" s="99"/>
      <c r="F66" s="122"/>
      <c r="G66" s="123"/>
      <c r="K66" s="94"/>
    </row>
    <row r="67" spans="1:11" ht="12.75" customHeight="1" x14ac:dyDescent="0.25">
      <c r="A67" s="18"/>
      <c r="B67" s="98" t="s">
        <v>108</v>
      </c>
      <c r="C67" s="99" t="s">
        <v>40</v>
      </c>
      <c r="D67" s="121">
        <v>100</v>
      </c>
      <c r="E67" s="99" t="s">
        <v>83</v>
      </c>
      <c r="F67" s="122">
        <v>468</v>
      </c>
      <c r="G67" s="123">
        <f t="shared" si="2"/>
        <v>46800</v>
      </c>
      <c r="K67" s="94"/>
    </row>
    <row r="68" spans="1:11" ht="12.75" customHeight="1" x14ac:dyDescent="0.25">
      <c r="A68" s="18"/>
      <c r="B68" s="98" t="s">
        <v>109</v>
      </c>
      <c r="C68" s="99" t="s">
        <v>40</v>
      </c>
      <c r="D68" s="121">
        <v>200</v>
      </c>
      <c r="E68" s="99" t="s">
        <v>83</v>
      </c>
      <c r="F68" s="122">
        <v>534</v>
      </c>
      <c r="G68" s="123">
        <f t="shared" si="2"/>
        <v>106800</v>
      </c>
      <c r="K68" s="94"/>
    </row>
    <row r="69" spans="1:11" ht="12.75" customHeight="1" x14ac:dyDescent="0.25">
      <c r="A69" s="18"/>
      <c r="B69" s="98" t="s">
        <v>110</v>
      </c>
      <c r="C69" s="99" t="s">
        <v>40</v>
      </c>
      <c r="D69" s="121">
        <v>150</v>
      </c>
      <c r="E69" s="99" t="s">
        <v>83</v>
      </c>
      <c r="F69" s="122">
        <v>711</v>
      </c>
      <c r="G69" s="123">
        <f t="shared" si="2"/>
        <v>106650</v>
      </c>
      <c r="K69" s="94"/>
    </row>
    <row r="70" spans="1:11" ht="12.75" customHeight="1" x14ac:dyDescent="0.25">
      <c r="A70" s="18"/>
      <c r="B70" s="98" t="s">
        <v>111</v>
      </c>
      <c r="C70" s="99" t="s">
        <v>112</v>
      </c>
      <c r="D70" s="121">
        <v>1</v>
      </c>
      <c r="E70" s="99" t="s">
        <v>83</v>
      </c>
      <c r="F70" s="124">
        <v>5950</v>
      </c>
      <c r="G70" s="123">
        <f t="shared" si="2"/>
        <v>5950</v>
      </c>
      <c r="K70" s="94"/>
    </row>
    <row r="71" spans="1:11" ht="12.75" customHeight="1" x14ac:dyDescent="0.25">
      <c r="A71" s="18"/>
      <c r="B71" s="98" t="s">
        <v>113</v>
      </c>
      <c r="C71" s="99" t="s">
        <v>112</v>
      </c>
      <c r="D71" s="121">
        <v>8</v>
      </c>
      <c r="E71" s="99" t="s">
        <v>114</v>
      </c>
      <c r="F71" s="124">
        <v>17507</v>
      </c>
      <c r="G71" s="123">
        <f t="shared" si="2"/>
        <v>140056</v>
      </c>
      <c r="K71" s="94"/>
    </row>
    <row r="72" spans="1:11" ht="12.75" customHeight="1" x14ac:dyDescent="0.25">
      <c r="A72" s="18"/>
      <c r="B72" s="98" t="s">
        <v>115</v>
      </c>
      <c r="C72" s="99" t="s">
        <v>112</v>
      </c>
      <c r="D72" s="121">
        <v>8</v>
      </c>
      <c r="E72" s="99" t="s">
        <v>114</v>
      </c>
      <c r="F72" s="124">
        <v>10982</v>
      </c>
      <c r="G72" s="123">
        <f t="shared" si="2"/>
        <v>87856</v>
      </c>
      <c r="K72" s="94"/>
    </row>
    <row r="73" spans="1:11" ht="12.75" customHeight="1" x14ac:dyDescent="0.25">
      <c r="A73" s="18"/>
      <c r="B73" s="98" t="s">
        <v>116</v>
      </c>
      <c r="C73" s="99" t="s">
        <v>112</v>
      </c>
      <c r="D73" s="121">
        <v>6</v>
      </c>
      <c r="E73" s="99" t="s">
        <v>114</v>
      </c>
      <c r="F73" s="124">
        <v>5292.5</v>
      </c>
      <c r="G73" s="123">
        <f t="shared" si="2"/>
        <v>31755</v>
      </c>
      <c r="K73" s="94"/>
    </row>
    <row r="74" spans="1:11" ht="12.75" customHeight="1" x14ac:dyDescent="0.25">
      <c r="A74" s="18"/>
      <c r="B74" s="98" t="s">
        <v>117</v>
      </c>
      <c r="C74" s="99" t="s">
        <v>112</v>
      </c>
      <c r="D74" s="121">
        <v>6</v>
      </c>
      <c r="E74" s="99" t="s">
        <v>114</v>
      </c>
      <c r="F74" s="124">
        <v>4138</v>
      </c>
      <c r="G74" s="123">
        <f t="shared" si="2"/>
        <v>24828</v>
      </c>
      <c r="K74" s="94"/>
    </row>
    <row r="75" spans="1:11" ht="12.75" customHeight="1" x14ac:dyDescent="0.25">
      <c r="A75" s="18"/>
      <c r="B75" s="98" t="s">
        <v>108</v>
      </c>
      <c r="C75" s="99" t="s">
        <v>40</v>
      </c>
      <c r="D75" s="121">
        <v>70</v>
      </c>
      <c r="E75" s="99" t="s">
        <v>86</v>
      </c>
      <c r="F75" s="122">
        <v>468</v>
      </c>
      <c r="G75" s="123">
        <f t="shared" si="2"/>
        <v>32760</v>
      </c>
      <c r="K75" s="94"/>
    </row>
    <row r="76" spans="1:11" ht="12.75" customHeight="1" x14ac:dyDescent="0.25">
      <c r="A76" s="18"/>
      <c r="B76" s="98" t="s">
        <v>118</v>
      </c>
      <c r="C76" s="99" t="s">
        <v>40</v>
      </c>
      <c r="D76" s="121">
        <v>200</v>
      </c>
      <c r="E76" s="99" t="s">
        <v>86</v>
      </c>
      <c r="F76" s="122">
        <v>705</v>
      </c>
      <c r="G76" s="123">
        <f t="shared" si="2"/>
        <v>141000</v>
      </c>
      <c r="K76" s="94"/>
    </row>
    <row r="77" spans="1:11" ht="12.75" customHeight="1" x14ac:dyDescent="0.25">
      <c r="A77" s="18"/>
      <c r="B77" s="98" t="s">
        <v>118</v>
      </c>
      <c r="C77" s="99" t="s">
        <v>40</v>
      </c>
      <c r="D77" s="121">
        <v>200</v>
      </c>
      <c r="E77" s="99" t="s">
        <v>31</v>
      </c>
      <c r="F77" s="122">
        <v>705</v>
      </c>
      <c r="G77" s="123">
        <f t="shared" si="2"/>
        <v>141000</v>
      </c>
      <c r="K77" s="94"/>
    </row>
    <row r="78" spans="1:11" ht="12.75" customHeight="1" x14ac:dyDescent="0.25">
      <c r="A78" s="18"/>
      <c r="B78" s="98" t="s">
        <v>119</v>
      </c>
      <c r="C78" s="99" t="s">
        <v>112</v>
      </c>
      <c r="D78" s="121">
        <v>2</v>
      </c>
      <c r="E78" s="99" t="s">
        <v>31</v>
      </c>
      <c r="F78" s="122">
        <v>24290</v>
      </c>
      <c r="G78" s="123">
        <f>(D78*F78)</f>
        <v>48580</v>
      </c>
    </row>
    <row r="79" spans="1:11" ht="12.75" customHeight="1" x14ac:dyDescent="0.25">
      <c r="A79" s="18"/>
      <c r="B79" s="98" t="s">
        <v>118</v>
      </c>
      <c r="C79" s="99" t="s">
        <v>40</v>
      </c>
      <c r="D79" s="121">
        <v>200</v>
      </c>
      <c r="E79" s="99" t="s">
        <v>91</v>
      </c>
      <c r="F79" s="122">
        <v>705</v>
      </c>
      <c r="G79" s="123">
        <f t="shared" ref="G79:G85" si="3">(D79*F79)</f>
        <v>141000</v>
      </c>
    </row>
    <row r="80" spans="1:11" ht="12.75" customHeight="1" x14ac:dyDescent="0.25">
      <c r="A80" s="18"/>
      <c r="B80" s="100" t="s">
        <v>120</v>
      </c>
      <c r="C80" s="99"/>
      <c r="D80" s="121"/>
      <c r="E80" s="99"/>
      <c r="F80" s="122"/>
      <c r="G80" s="123"/>
    </row>
    <row r="81" spans="1:7" ht="12.75" customHeight="1" x14ac:dyDescent="0.25">
      <c r="A81" s="18"/>
      <c r="B81" s="98" t="s">
        <v>121</v>
      </c>
      <c r="C81" s="99" t="s">
        <v>112</v>
      </c>
      <c r="D81" s="121">
        <v>0.5</v>
      </c>
      <c r="E81" s="99" t="s">
        <v>79</v>
      </c>
      <c r="F81" s="122">
        <v>52460</v>
      </c>
      <c r="G81" s="123">
        <f t="shared" si="3"/>
        <v>26230</v>
      </c>
    </row>
    <row r="82" spans="1:7" ht="12.75" customHeight="1" x14ac:dyDescent="0.25">
      <c r="A82" s="18"/>
      <c r="B82" s="98" t="s">
        <v>122</v>
      </c>
      <c r="C82" s="99" t="s">
        <v>112</v>
      </c>
      <c r="D82" s="121">
        <v>0.25</v>
      </c>
      <c r="E82" s="99" t="s">
        <v>32</v>
      </c>
      <c r="F82" s="122">
        <v>108130</v>
      </c>
      <c r="G82" s="123">
        <f t="shared" si="3"/>
        <v>27032.5</v>
      </c>
    </row>
    <row r="83" spans="1:7" ht="12.75" customHeight="1" x14ac:dyDescent="0.25">
      <c r="A83" s="18"/>
      <c r="B83" s="100" t="s">
        <v>42</v>
      </c>
      <c r="C83" s="99"/>
      <c r="D83" s="121"/>
      <c r="E83" s="99"/>
      <c r="F83" s="122"/>
      <c r="G83" s="123"/>
    </row>
    <row r="84" spans="1:7" ht="12.75" customHeight="1" x14ac:dyDescent="0.25">
      <c r="A84" s="18"/>
      <c r="B84" s="98" t="s">
        <v>123</v>
      </c>
      <c r="C84" s="99" t="s">
        <v>124</v>
      </c>
      <c r="D84" s="121">
        <v>1.5</v>
      </c>
      <c r="E84" s="99" t="s">
        <v>79</v>
      </c>
      <c r="F84" s="124">
        <v>37560</v>
      </c>
      <c r="G84" s="123">
        <f t="shared" si="3"/>
        <v>56340</v>
      </c>
    </row>
    <row r="85" spans="1:7" ht="12.75" customHeight="1" x14ac:dyDescent="0.25">
      <c r="A85" s="18"/>
      <c r="B85" s="101" t="s">
        <v>125</v>
      </c>
      <c r="C85" s="102" t="s">
        <v>40</v>
      </c>
      <c r="D85" s="125">
        <v>0.4</v>
      </c>
      <c r="E85" s="102" t="s">
        <v>30</v>
      </c>
      <c r="F85" s="126">
        <v>12100</v>
      </c>
      <c r="G85" s="127">
        <f t="shared" si="3"/>
        <v>4840</v>
      </c>
    </row>
    <row r="86" spans="1:7" ht="12.75" customHeight="1" x14ac:dyDescent="0.25">
      <c r="A86" s="53"/>
      <c r="B86" s="107" t="s">
        <v>43</v>
      </c>
      <c r="C86" s="108" t="s">
        <v>41</v>
      </c>
      <c r="D86" s="128">
        <v>4</v>
      </c>
      <c r="E86" s="108" t="s">
        <v>31</v>
      </c>
      <c r="F86" s="129">
        <v>3318</v>
      </c>
      <c r="G86" s="129">
        <f>(D86*F86)</f>
        <v>13272</v>
      </c>
    </row>
    <row r="87" spans="1:7" ht="12.75" customHeight="1" x14ac:dyDescent="0.25">
      <c r="A87" s="53"/>
      <c r="B87" s="107" t="s">
        <v>126</v>
      </c>
      <c r="C87" s="108" t="s">
        <v>124</v>
      </c>
      <c r="D87" s="128">
        <v>0.2</v>
      </c>
      <c r="E87" s="108" t="s">
        <v>91</v>
      </c>
      <c r="F87" s="129">
        <v>20570</v>
      </c>
      <c r="G87" s="129">
        <f>(D87*F87)</f>
        <v>4114</v>
      </c>
    </row>
    <row r="88" spans="1:7" ht="13.5" customHeight="1" x14ac:dyDescent="0.25">
      <c r="A88" s="5"/>
      <c r="B88" s="103" t="s">
        <v>44</v>
      </c>
      <c r="C88" s="104"/>
      <c r="D88" s="104"/>
      <c r="E88" s="104"/>
      <c r="F88" s="105"/>
      <c r="G88" s="106">
        <f>SUM(G65:G87)</f>
        <v>2009283.5</v>
      </c>
    </row>
    <row r="89" spans="1:7" ht="12" customHeight="1" x14ac:dyDescent="0.25">
      <c r="A89" s="2"/>
      <c r="B89" s="35"/>
      <c r="C89" s="36"/>
      <c r="D89" s="36"/>
      <c r="E89" s="40"/>
      <c r="F89" s="37"/>
      <c r="G89" s="37"/>
    </row>
    <row r="90" spans="1:7" ht="12" customHeight="1" x14ac:dyDescent="0.25">
      <c r="A90" s="5"/>
      <c r="B90" s="27" t="s">
        <v>45</v>
      </c>
      <c r="C90" s="28"/>
      <c r="D90" s="29"/>
      <c r="E90" s="29"/>
      <c r="F90" s="30"/>
      <c r="G90" s="30"/>
    </row>
    <row r="91" spans="1:7" ht="24" customHeight="1" x14ac:dyDescent="0.25">
      <c r="A91" s="5"/>
      <c r="B91" s="109" t="s">
        <v>46</v>
      </c>
      <c r="C91" s="110" t="s">
        <v>36</v>
      </c>
      <c r="D91" s="110" t="s">
        <v>37</v>
      </c>
      <c r="E91" s="109" t="s">
        <v>19</v>
      </c>
      <c r="F91" s="110" t="s">
        <v>20</v>
      </c>
      <c r="G91" s="109" t="s">
        <v>21</v>
      </c>
    </row>
    <row r="92" spans="1:7" ht="15" x14ac:dyDescent="0.25">
      <c r="A92" s="53"/>
      <c r="B92" s="98" t="s">
        <v>127</v>
      </c>
      <c r="C92" s="99" t="s">
        <v>40</v>
      </c>
      <c r="D92" s="121">
        <v>100</v>
      </c>
      <c r="E92" s="99" t="s">
        <v>128</v>
      </c>
      <c r="F92" s="122">
        <v>350</v>
      </c>
      <c r="G92" s="123">
        <f t="shared" ref="G92:G93" si="4">(D92*F92)</f>
        <v>35000</v>
      </c>
    </row>
    <row r="93" spans="1:7" ht="15" x14ac:dyDescent="0.25">
      <c r="A93" s="53"/>
      <c r="B93" s="98" t="s">
        <v>129</v>
      </c>
      <c r="C93" s="99" t="s">
        <v>17</v>
      </c>
      <c r="D93" s="121">
        <v>10</v>
      </c>
      <c r="E93" s="99" t="s">
        <v>130</v>
      </c>
      <c r="F93" s="122">
        <v>12000</v>
      </c>
      <c r="G93" s="123">
        <f t="shared" si="4"/>
        <v>120000</v>
      </c>
    </row>
    <row r="94" spans="1:7" ht="12.75" customHeight="1" x14ac:dyDescent="0.25">
      <c r="A94" s="18"/>
      <c r="B94" s="98" t="s">
        <v>131</v>
      </c>
      <c r="C94" s="99" t="s">
        <v>17</v>
      </c>
      <c r="D94" s="121">
        <v>40</v>
      </c>
      <c r="E94" s="99" t="s">
        <v>132</v>
      </c>
      <c r="F94" s="122">
        <v>1500</v>
      </c>
      <c r="G94" s="123">
        <f>(D94*F94)</f>
        <v>60000</v>
      </c>
    </row>
    <row r="95" spans="1:7" ht="13.5" customHeight="1" x14ac:dyDescent="0.25">
      <c r="A95" s="5"/>
      <c r="B95" s="103" t="s">
        <v>47</v>
      </c>
      <c r="C95" s="104"/>
      <c r="D95" s="104"/>
      <c r="E95" s="104"/>
      <c r="F95" s="105"/>
      <c r="G95" s="106">
        <f>SUM(G92:G94)</f>
        <v>215000</v>
      </c>
    </row>
    <row r="96" spans="1:7" ht="12" customHeight="1" x14ac:dyDescent="0.25">
      <c r="A96" s="2"/>
      <c r="B96" s="56"/>
      <c r="C96" s="56"/>
      <c r="D96" s="56"/>
      <c r="E96" s="56"/>
      <c r="F96" s="57"/>
      <c r="G96" s="57"/>
    </row>
    <row r="97" spans="1:7" ht="12" customHeight="1" x14ac:dyDescent="0.25">
      <c r="A97" s="53"/>
      <c r="B97" s="58" t="s">
        <v>48</v>
      </c>
      <c r="C97" s="59"/>
      <c r="D97" s="59"/>
      <c r="E97" s="59"/>
      <c r="F97" s="59"/>
      <c r="G97" s="60">
        <f>G43+G48+G61+G88+G95</f>
        <v>4584908.5</v>
      </c>
    </row>
    <row r="98" spans="1:7" ht="12" customHeight="1" x14ac:dyDescent="0.25">
      <c r="A98" s="53"/>
      <c r="B98" s="61" t="s">
        <v>49</v>
      </c>
      <c r="C98" s="42"/>
      <c r="D98" s="42"/>
      <c r="E98" s="42"/>
      <c r="F98" s="42"/>
      <c r="G98" s="62">
        <f>G97*0.05</f>
        <v>229245.42500000002</v>
      </c>
    </row>
    <row r="99" spans="1:7" ht="12" customHeight="1" x14ac:dyDescent="0.25">
      <c r="A99" s="53"/>
      <c r="B99" s="63" t="s">
        <v>50</v>
      </c>
      <c r="C99" s="41"/>
      <c r="D99" s="41"/>
      <c r="E99" s="41"/>
      <c r="F99" s="41"/>
      <c r="G99" s="64">
        <f>G98+G97</f>
        <v>4814153.9249999998</v>
      </c>
    </row>
    <row r="100" spans="1:7" ht="12" customHeight="1" x14ac:dyDescent="0.25">
      <c r="A100" s="53"/>
      <c r="B100" s="61" t="s">
        <v>51</v>
      </c>
      <c r="C100" s="42"/>
      <c r="D100" s="42"/>
      <c r="E100" s="42"/>
      <c r="F100" s="42"/>
      <c r="G100" s="62">
        <f>G12</f>
        <v>12495000</v>
      </c>
    </row>
    <row r="101" spans="1:7" ht="12" customHeight="1" x14ac:dyDescent="0.25">
      <c r="A101" s="53"/>
      <c r="B101" s="65" t="s">
        <v>52</v>
      </c>
      <c r="C101" s="66"/>
      <c r="D101" s="66"/>
      <c r="E101" s="66"/>
      <c r="F101" s="66"/>
      <c r="G101" s="67">
        <f>G100-G99</f>
        <v>7680846.0750000002</v>
      </c>
    </row>
    <row r="102" spans="1:7" ht="12" customHeight="1" x14ac:dyDescent="0.25">
      <c r="A102" s="53"/>
      <c r="B102" s="54" t="s">
        <v>53</v>
      </c>
      <c r="C102" s="55"/>
      <c r="D102" s="55"/>
      <c r="E102" s="55"/>
      <c r="F102" s="55"/>
      <c r="G102" s="50"/>
    </row>
    <row r="103" spans="1:7" ht="12.75" customHeight="1" thickBot="1" x14ac:dyDescent="0.3">
      <c r="A103" s="53"/>
      <c r="B103" s="68"/>
      <c r="C103" s="55"/>
      <c r="D103" s="55"/>
      <c r="E103" s="55"/>
      <c r="F103" s="55"/>
      <c r="G103" s="50"/>
    </row>
    <row r="104" spans="1:7" ht="12" customHeight="1" x14ac:dyDescent="0.25">
      <c r="A104" s="53"/>
      <c r="B104" s="80" t="s">
        <v>54</v>
      </c>
      <c r="C104" s="81"/>
      <c r="D104" s="81"/>
      <c r="E104" s="81"/>
      <c r="F104" s="82"/>
      <c r="G104" s="50"/>
    </row>
    <row r="105" spans="1:7" ht="12" customHeight="1" x14ac:dyDescent="0.25">
      <c r="A105" s="53"/>
      <c r="B105" s="83" t="s">
        <v>55</v>
      </c>
      <c r="C105" s="52"/>
      <c r="D105" s="52"/>
      <c r="E105" s="52"/>
      <c r="F105" s="84"/>
      <c r="G105" s="50"/>
    </row>
    <row r="106" spans="1:7" ht="12" customHeight="1" x14ac:dyDescent="0.25">
      <c r="A106" s="53"/>
      <c r="B106" s="83" t="s">
        <v>133</v>
      </c>
      <c r="C106" s="52"/>
      <c r="D106" s="52"/>
      <c r="E106" s="52"/>
      <c r="F106" s="84"/>
      <c r="G106" s="50"/>
    </row>
    <row r="107" spans="1:7" ht="12" customHeight="1" x14ac:dyDescent="0.25">
      <c r="A107" s="53"/>
      <c r="B107" s="83" t="s">
        <v>134</v>
      </c>
      <c r="C107" s="52"/>
      <c r="D107" s="52"/>
      <c r="E107" s="52"/>
      <c r="F107" s="84"/>
      <c r="G107" s="50"/>
    </row>
    <row r="108" spans="1:7" ht="12" customHeight="1" x14ac:dyDescent="0.25">
      <c r="A108" s="53"/>
      <c r="B108" s="83" t="s">
        <v>56</v>
      </c>
      <c r="C108" s="52"/>
      <c r="D108" s="52"/>
      <c r="E108" s="52"/>
      <c r="F108" s="84"/>
      <c r="G108" s="50"/>
    </row>
    <row r="109" spans="1:7" ht="12" customHeight="1" x14ac:dyDescent="0.25">
      <c r="A109" s="53"/>
      <c r="B109" s="83" t="s">
        <v>57</v>
      </c>
      <c r="C109" s="52"/>
      <c r="D109" s="52"/>
      <c r="E109" s="52"/>
      <c r="F109" s="84"/>
      <c r="G109" s="50"/>
    </row>
    <row r="110" spans="1:7" ht="12" customHeight="1" x14ac:dyDescent="0.25">
      <c r="A110" s="53"/>
      <c r="B110" s="83" t="s">
        <v>58</v>
      </c>
      <c r="C110" s="52"/>
      <c r="D110" s="52"/>
      <c r="E110" s="52"/>
      <c r="F110" s="84"/>
      <c r="G110" s="50"/>
    </row>
    <row r="111" spans="1:7" ht="12.75" customHeight="1" thickBot="1" x14ac:dyDescent="0.3">
      <c r="A111" s="53"/>
      <c r="B111" s="85" t="s">
        <v>138</v>
      </c>
      <c r="C111" s="86"/>
      <c r="D111" s="86"/>
      <c r="E111" s="86"/>
      <c r="F111" s="87"/>
      <c r="G111" s="50"/>
    </row>
    <row r="112" spans="1:7" ht="12.75" customHeight="1" x14ac:dyDescent="0.25">
      <c r="A112" s="53"/>
      <c r="B112" s="78"/>
      <c r="C112" s="52"/>
      <c r="D112" s="52"/>
      <c r="E112" s="52"/>
      <c r="F112" s="52"/>
      <c r="G112" s="50"/>
    </row>
    <row r="113" spans="1:7" ht="15" customHeight="1" thickBot="1" x14ac:dyDescent="0.3">
      <c r="A113" s="53"/>
      <c r="B113" s="132" t="s">
        <v>59</v>
      </c>
      <c r="C113" s="133"/>
      <c r="D113" s="77"/>
      <c r="E113" s="44"/>
      <c r="F113" s="44"/>
      <c r="G113" s="50"/>
    </row>
    <row r="114" spans="1:7" ht="12" customHeight="1" x14ac:dyDescent="0.25">
      <c r="A114" s="53"/>
      <c r="B114" s="70" t="s">
        <v>46</v>
      </c>
      <c r="C114" s="45" t="s">
        <v>60</v>
      </c>
      <c r="D114" s="71" t="s">
        <v>61</v>
      </c>
      <c r="E114" s="44"/>
      <c r="F114" s="44"/>
      <c r="G114" s="50"/>
    </row>
    <row r="115" spans="1:7" ht="12" customHeight="1" x14ac:dyDescent="0.25">
      <c r="A115" s="53"/>
      <c r="B115" s="72" t="s">
        <v>62</v>
      </c>
      <c r="C115" s="46">
        <f>+G43</f>
        <v>1956000</v>
      </c>
      <c r="D115" s="73">
        <f>(C115/C121)</f>
        <v>0.40630192355139538</v>
      </c>
      <c r="E115" s="44"/>
      <c r="F115" s="44"/>
      <c r="G115" s="50"/>
    </row>
    <row r="116" spans="1:7" ht="12" customHeight="1" x14ac:dyDescent="0.25">
      <c r="A116" s="53"/>
      <c r="B116" s="72" t="s">
        <v>63</v>
      </c>
      <c r="C116" s="46">
        <f>+G48</f>
        <v>0</v>
      </c>
      <c r="D116" s="73">
        <v>0</v>
      </c>
      <c r="E116" s="44"/>
      <c r="F116" s="44"/>
      <c r="G116" s="50"/>
    </row>
    <row r="117" spans="1:7" ht="12" customHeight="1" x14ac:dyDescent="0.25">
      <c r="A117" s="53"/>
      <c r="B117" s="72" t="s">
        <v>64</v>
      </c>
      <c r="C117" s="46">
        <f>+G61</f>
        <v>404625</v>
      </c>
      <c r="D117" s="73">
        <f>(C117/C121)</f>
        <v>8.4049036716249165E-2</v>
      </c>
      <c r="E117" s="44"/>
      <c r="F117" s="44"/>
      <c r="G117" s="50"/>
    </row>
    <row r="118" spans="1:7" ht="12" customHeight="1" x14ac:dyDescent="0.25">
      <c r="A118" s="53"/>
      <c r="B118" s="72" t="s">
        <v>35</v>
      </c>
      <c r="C118" s="46">
        <f>+G88</f>
        <v>2009283.5</v>
      </c>
      <c r="D118" s="73">
        <f>(C118/C121)</f>
        <v>0.41737001585382422</v>
      </c>
      <c r="E118" s="44"/>
      <c r="F118" s="44"/>
      <c r="G118" s="50"/>
    </row>
    <row r="119" spans="1:7" ht="12" customHeight="1" x14ac:dyDescent="0.25">
      <c r="A119" s="53"/>
      <c r="B119" s="72" t="s">
        <v>65</v>
      </c>
      <c r="C119" s="47">
        <f>+G95</f>
        <v>215000</v>
      </c>
      <c r="D119" s="73">
        <f>(C119/C121)</f>
        <v>4.4659976259483647E-2</v>
      </c>
      <c r="E119" s="49"/>
      <c r="F119" s="49"/>
      <c r="G119" s="50"/>
    </row>
    <row r="120" spans="1:7" ht="12" customHeight="1" x14ac:dyDescent="0.25">
      <c r="A120" s="53"/>
      <c r="B120" s="72" t="s">
        <v>66</v>
      </c>
      <c r="C120" s="47">
        <f>+G98</f>
        <v>229245.42500000002</v>
      </c>
      <c r="D120" s="73">
        <f>(C120/C121)</f>
        <v>4.7619047619047623E-2</v>
      </c>
      <c r="E120" s="49"/>
      <c r="F120" s="49"/>
      <c r="G120" s="50"/>
    </row>
    <row r="121" spans="1:7" ht="12.75" customHeight="1" thickBot="1" x14ac:dyDescent="0.3">
      <c r="A121" s="53"/>
      <c r="B121" s="74" t="s">
        <v>67</v>
      </c>
      <c r="C121" s="75">
        <f>SUM(C115:C120)</f>
        <v>4814153.9249999998</v>
      </c>
      <c r="D121" s="76">
        <f>SUM(D115:D120)</f>
        <v>1.0000000000000002</v>
      </c>
      <c r="E121" s="49"/>
      <c r="F121" s="49"/>
      <c r="G121" s="50"/>
    </row>
    <row r="122" spans="1:7" ht="12" customHeight="1" x14ac:dyDescent="0.25">
      <c r="A122" s="53"/>
      <c r="B122" s="68"/>
      <c r="C122" s="55"/>
      <c r="D122" s="55"/>
      <c r="E122" s="55"/>
      <c r="F122" s="55"/>
      <c r="G122" s="50"/>
    </row>
    <row r="123" spans="1:7" ht="12.75" customHeight="1" x14ac:dyDescent="0.25">
      <c r="A123" s="53"/>
      <c r="B123" s="69"/>
      <c r="C123" s="55"/>
      <c r="D123" s="55"/>
      <c r="E123" s="55"/>
      <c r="F123" s="55"/>
      <c r="G123" s="50"/>
    </row>
    <row r="124" spans="1:7" ht="12" customHeight="1" thickBot="1" x14ac:dyDescent="0.3">
      <c r="A124" s="43"/>
      <c r="B124" s="89"/>
      <c r="C124" s="90" t="s">
        <v>135</v>
      </c>
      <c r="D124" s="91"/>
      <c r="E124" s="92"/>
      <c r="F124" s="48"/>
      <c r="G124" s="50"/>
    </row>
    <row r="125" spans="1:7" ht="12" customHeight="1" x14ac:dyDescent="0.25">
      <c r="A125" s="53"/>
      <c r="B125" s="93" t="s">
        <v>136</v>
      </c>
      <c r="C125" s="130">
        <v>28000</v>
      </c>
      <c r="D125" s="130">
        <v>33000</v>
      </c>
      <c r="E125" s="131">
        <v>35000</v>
      </c>
      <c r="F125" s="88"/>
      <c r="G125" s="51"/>
    </row>
    <row r="126" spans="1:7" ht="12.75" customHeight="1" thickBot="1" x14ac:dyDescent="0.3">
      <c r="A126" s="53"/>
      <c r="B126" s="74" t="s">
        <v>137</v>
      </c>
      <c r="C126" s="111">
        <f>(G99/C125)</f>
        <v>171.93406874999999</v>
      </c>
      <c r="D126" s="111">
        <f>(G99/D125)</f>
        <v>145.88345227272725</v>
      </c>
      <c r="E126" s="112">
        <f>(G99/E125)</f>
        <v>137.54725500000001</v>
      </c>
      <c r="F126" s="88"/>
      <c r="G126" s="51"/>
    </row>
    <row r="127" spans="1:7" ht="15.6" customHeight="1" x14ac:dyDescent="0.25">
      <c r="A127" s="53"/>
      <c r="B127" s="79" t="s">
        <v>68</v>
      </c>
      <c r="C127" s="52"/>
      <c r="D127" s="52"/>
      <c r="E127" s="52"/>
      <c r="F127" s="52"/>
      <c r="G127" s="52"/>
    </row>
  </sheetData>
  <mergeCells count="8">
    <mergeCell ref="B113:C11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2021-04-08T13:41:38Z</dcterms:modified>
</cp:coreProperties>
</file>