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uracautin\"/>
    </mc:Choice>
  </mc:AlternateContent>
  <bookViews>
    <workbookView xWindow="0" yWindow="0" windowWidth="28800" windowHeight="12300"/>
  </bookViews>
  <sheets>
    <sheet name="Mi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41" i="1" l="1"/>
  <c r="D23" i="1"/>
  <c r="D22" i="1"/>
  <c r="G29" i="1" l="1"/>
  <c r="G21" i="1"/>
  <c r="G23" i="1"/>
  <c r="G31" i="1" l="1"/>
  <c r="C64" i="1" s="1"/>
  <c r="G40" i="1"/>
  <c r="G42" i="1" s="1"/>
  <c r="C63" i="1" s="1"/>
  <c r="G35" i="1"/>
  <c r="G24" i="1"/>
  <c r="G22" i="1"/>
  <c r="G12" i="1"/>
  <c r="G46" i="1" s="1"/>
  <c r="G25" i="1" l="1"/>
  <c r="C60" i="1" s="1"/>
  <c r="G36" i="1"/>
  <c r="C62" i="1" s="1"/>
  <c r="C65" i="1" l="1"/>
  <c r="G43" i="1"/>
  <c r="G44" i="1" s="1"/>
  <c r="G45" i="1" s="1"/>
  <c r="D71" i="1" l="1"/>
  <c r="G47" i="1"/>
  <c r="C66" i="1"/>
  <c r="C71" i="1"/>
  <c r="E71" i="1"/>
  <c r="D63" i="1" l="1"/>
  <c r="D60" i="1"/>
  <c r="D64" i="1"/>
  <c r="D62" i="1"/>
  <c r="D65" i="1"/>
  <c r="D66" i="1" l="1"/>
</calcChain>
</file>

<file path=xl/sharedStrings.xml><?xml version="1.0" encoding="utf-8"?>
<sst xmlns="http://schemas.openxmlformats.org/spreadsheetml/2006/main" count="112" uniqueCount="91">
  <si>
    <t>RUBRO O CULTIVO</t>
  </si>
  <si>
    <t>Apicultura</t>
  </si>
  <si>
    <t>RENDIMIENTO (Kg/colmena)</t>
  </si>
  <si>
    <t>VARIEDAD</t>
  </si>
  <si>
    <t>Multifloral</t>
  </si>
  <si>
    <t>FECHA ESTIMADA  PRECIO VENTA</t>
  </si>
  <si>
    <t>Marzo-Diciembre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</si>
  <si>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</si>
  <si>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</si>
  <si>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</si>
  <si>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</si>
  <si>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</si>
  <si>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</si>
  <si>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</si>
  <si>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Curacautin</t>
  </si>
  <si>
    <t>DESTINO PRODUCCION</t>
  </si>
  <si>
    <t>Mercado local</t>
  </si>
  <si>
    <t>COMUNA/LOCALIDAD</t>
  </si>
  <si>
    <t>FECHA DE COSECHA</t>
  </si>
  <si>
    <t>Diciembre- Marzo</t>
  </si>
  <si>
    <t>FECHA PRECIO INSUMOS</t>
  </si>
  <si>
    <t>CONTINGENCIA</t>
  </si>
  <si>
    <t>Control de Varroa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</si>
  <si>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</si>
  <si>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</si>
  <si>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</si>
  <si>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</si>
  <si>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</si>
  <si>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</si>
  <si>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</si>
  <si>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</si>
  <si>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colmena</t>
  </si>
  <si>
    <t>JH</t>
  </si>
  <si>
    <t>Marzo - Abril</t>
  </si>
  <si>
    <t>Aplicación programa alimentacion</t>
  </si>
  <si>
    <t>Marzo - Septiembre</t>
  </si>
  <si>
    <t>Aplicación programa sanitario</t>
  </si>
  <si>
    <t>Abril  y  Septiembre</t>
  </si>
  <si>
    <t>Cosecha</t>
  </si>
  <si>
    <t>Diciembre - Marzo</t>
  </si>
  <si>
    <t>Subtotal Jornadas Hombre</t>
  </si>
  <si>
    <t>ALIMENTACION ANIMAL</t>
  </si>
  <si>
    <t xml:space="preserve">N° </t>
  </si>
  <si>
    <t>Alimentación energético-proteica</t>
  </si>
  <si>
    <t>Kg</t>
  </si>
  <si>
    <t>Abril - Septiembre</t>
  </si>
  <si>
    <t>Alimentación invernal (energía-proteína)</t>
  </si>
  <si>
    <t>Mayo-Septiembre</t>
  </si>
  <si>
    <t>Subtotal Jornadas Animal</t>
  </si>
  <si>
    <t>MAQUINARIA</t>
  </si>
  <si>
    <t>Centrifuga</t>
  </si>
  <si>
    <t>JM</t>
  </si>
  <si>
    <t>Diciembre - Febrero</t>
  </si>
  <si>
    <t>Subtotal Costo Maquinaria</t>
  </si>
  <si>
    <t>INSUMOS</t>
  </si>
  <si>
    <t>Insumos</t>
  </si>
  <si>
    <t>Unidad (Kg/l/u)</t>
  </si>
  <si>
    <t xml:space="preserve">Cantidad </t>
  </si>
  <si>
    <t>Tratamiento para Acaro Varroa</t>
  </si>
  <si>
    <t>Tira</t>
  </si>
  <si>
    <t>Abril - Noviembre</t>
  </si>
  <si>
    <t>Tratamiento para Nosema</t>
  </si>
  <si>
    <t>Veces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</si>
  <si>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</si>
  <si>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</si>
  <si>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</si>
  <si>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</si>
  <si>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</si>
  <si>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</si>
  <si>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</si>
  <si>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</si>
  <si>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</si>
  <si>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</si>
  <si>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</si>
  <si>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</si>
  <si>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</si>
  <si>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</si>
  <si>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</si>
  <si>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</si>
  <si>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$/colmena</t>
  </si>
  <si>
    <t>%</t>
  </si>
  <si>
    <t>Mano de obra</t>
  </si>
  <si>
    <t>Jornada Animal</t>
  </si>
  <si>
    <t>Maquinaria</t>
  </si>
  <si>
    <t>Otros (alimentación)</t>
  </si>
  <si>
    <t>Imprevistos</t>
  </si>
  <si>
    <t>COSTO TOTAL/colmena.</t>
  </si>
  <si>
    <t>ESCENARIOS COSTO UNITARIO  ($/kilo)</t>
  </si>
  <si>
    <t>Rendimiento (kg/colmena)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</si>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</sst>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7"/>
      <color indexed="9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0" fontId="13" fillId="6" borderId="19" xfId="0" applyFont="1" applyFill="1" applyBorder="1" applyAlignment="1"/>
    <xf numFmtId="49" fontId="11" fillId="7" borderId="20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8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5" fillId="2" borderId="19" xfId="0" applyNumberFormat="1" applyFont="1" applyFill="1" applyBorder="1" applyAlignment="1">
      <alignment vertical="center"/>
    </xf>
    <xf numFmtId="0" fontId="13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1" fillId="7" borderId="29" xfId="0" applyNumberFormat="1" applyFont="1" applyFill="1" applyBorder="1" applyAlignment="1">
      <alignment vertical="center"/>
    </xf>
    <xf numFmtId="49" fontId="13" fillId="7" borderId="30" xfId="0" applyNumberFormat="1" applyFont="1" applyFill="1" applyBorder="1" applyAlignment="1"/>
    <xf numFmtId="49" fontId="11" fillId="2" borderId="31" xfId="0" applyNumberFormat="1" applyFont="1" applyFill="1" applyBorder="1" applyAlignment="1">
      <alignment vertical="center"/>
    </xf>
    <xf numFmtId="49" fontId="11" fillId="7" borderId="33" xfId="0" applyNumberFormat="1" applyFont="1" applyFill="1" applyBorder="1" applyAlignment="1">
      <alignment vertical="center"/>
    </xf>
    <xf numFmtId="165" fontId="11" fillId="7" borderId="34" xfId="0" applyNumberFormat="1" applyFont="1" applyFill="1" applyBorder="1" applyAlignment="1">
      <alignment vertical="center"/>
    </xf>
    <xf numFmtId="9" fontId="11" fillId="7" borderId="35" xfId="0" applyNumberFormat="1" applyFont="1" applyFill="1" applyBorder="1" applyAlignment="1">
      <alignment vertical="center"/>
    </xf>
    <xf numFmtId="0" fontId="13" fillId="8" borderId="38" xfId="0" applyFont="1" applyFill="1" applyBorder="1" applyAlignment="1"/>
    <xf numFmtId="0" fontId="13" fillId="2" borderId="19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39" xfId="0" applyNumberFormat="1" applyFont="1" applyFill="1" applyBorder="1" applyAlignment="1">
      <alignment vertical="center"/>
    </xf>
    <xf numFmtId="0" fontId="13" fillId="2" borderId="40" xfId="0" applyFont="1" applyFill="1" applyBorder="1" applyAlignment="1"/>
    <xf numFmtId="0" fontId="13" fillId="2" borderId="41" xfId="0" applyFont="1" applyFill="1" applyBorder="1" applyAlignment="1"/>
    <xf numFmtId="49" fontId="13" fillId="2" borderId="42" xfId="0" applyNumberFormat="1" applyFont="1" applyFill="1" applyBorder="1" applyAlignment="1">
      <alignment vertical="center"/>
    </xf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0" fontId="13" fillId="2" borderId="46" xfId="0" applyFont="1" applyFill="1" applyBorder="1" applyAlignment="1"/>
    <xf numFmtId="0" fontId="11" fillId="6" borderId="19" xfId="0" applyFont="1" applyFill="1" applyBorder="1" applyAlignment="1">
      <alignment vertical="center"/>
    </xf>
    <xf numFmtId="0" fontId="8" fillId="8" borderId="18" xfId="0" applyFont="1" applyFill="1" applyBorder="1" applyAlignment="1">
      <alignment vertical="center"/>
    </xf>
    <xf numFmtId="49" fontId="16" fillId="8" borderId="19" xfId="0" applyNumberFormat="1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0" fontId="8" fillId="8" borderId="47" xfId="0" applyFont="1" applyFill="1" applyBorder="1" applyAlignment="1">
      <alignment vertical="center"/>
    </xf>
    <xf numFmtId="49" fontId="11" fillId="7" borderId="48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11" fillId="0" borderId="5" xfId="0" applyNumberFormat="1" applyFont="1" applyFill="1" applyBorder="1" applyAlignment="1">
      <alignment vertical="center"/>
    </xf>
    <xf numFmtId="9" fontId="13" fillId="0" borderId="32" xfId="0" applyNumberFormat="1" applyFont="1" applyFill="1" applyBorder="1" applyAlignment="1"/>
    <xf numFmtId="0" fontId="11" fillId="0" borderId="5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vertical="center"/>
    </xf>
    <xf numFmtId="0" fontId="11" fillId="0" borderId="49" xfId="0" applyNumberFormat="1" applyFont="1" applyFill="1" applyBorder="1" applyAlignment="1">
      <alignment vertical="center"/>
    </xf>
    <xf numFmtId="0" fontId="11" fillId="0" borderId="50" xfId="0" applyNumberFormat="1" applyFont="1" applyFill="1" applyBorder="1" applyAlignment="1">
      <alignment vertical="center"/>
    </xf>
    <xf numFmtId="165" fontId="11" fillId="0" borderId="34" xfId="0" applyNumberFormat="1" applyFont="1" applyFill="1" applyBorder="1" applyAlignment="1">
      <alignment vertical="center"/>
    </xf>
    <xf numFmtId="165" fontId="11" fillId="0" borderId="3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left"/>
    </xf>
    <xf numFmtId="49" fontId="17" fillId="2" borderId="5" xfId="0" applyNumberFormat="1" applyFont="1" applyFill="1" applyBorder="1" applyAlignment="1">
      <alignment horizontal="left" wrapText="1"/>
    </xf>
    <xf numFmtId="0" fontId="17" fillId="2" borderId="5" xfId="0" applyNumberFormat="1" applyFont="1" applyFill="1" applyBorder="1" applyAlignment="1">
      <alignment horizontal="left" wrapText="1"/>
    </xf>
    <xf numFmtId="3" fontId="17" fillId="2" borderId="5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/>
    </xf>
    <xf numFmtId="3" fontId="18" fillId="3" borderId="5" xfId="0" applyNumberFormat="1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left" vertical="center"/>
    </xf>
    <xf numFmtId="3" fontId="18" fillId="3" borderId="13" xfId="0" applyNumberFormat="1" applyFont="1" applyFill="1" applyBorder="1" applyAlignment="1">
      <alignment horizontal="left" vertical="center"/>
    </xf>
    <xf numFmtId="0" fontId="17" fillId="2" borderId="15" xfId="0" applyFont="1" applyFill="1" applyBorder="1" applyAlignment="1"/>
    <xf numFmtId="0" fontId="17" fillId="2" borderId="16" xfId="0" applyFont="1" applyFill="1" applyBorder="1" applyAlignment="1">
      <alignment horizontal="left"/>
    </xf>
    <xf numFmtId="3" fontId="17" fillId="2" borderId="16" xfId="0" applyNumberFormat="1" applyFont="1" applyFill="1" applyBorder="1" applyAlignment="1">
      <alignment horizontal="left"/>
    </xf>
    <xf numFmtId="49" fontId="19" fillId="5" borderId="13" xfId="0" applyNumberFormat="1" applyFont="1" applyFill="1" applyBorder="1" applyAlignment="1">
      <alignment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3" fontId="17" fillId="2" borderId="2" xfId="0" applyNumberFormat="1" applyFont="1" applyFill="1" applyBorder="1" applyAlignment="1">
      <alignment horizontal="lef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left" vertical="center"/>
    </xf>
    <xf numFmtId="3" fontId="19" fillId="3" borderId="11" xfId="0" applyNumberFormat="1" applyFont="1" applyFill="1" applyBorder="1" applyAlignment="1">
      <alignment horizontal="left" vertical="center" wrapText="1"/>
    </xf>
    <xf numFmtId="3" fontId="19" fillId="3" borderId="11" xfId="0" applyNumberFormat="1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3" fontId="17" fillId="2" borderId="13" xfId="0" applyNumberFormat="1" applyFont="1" applyFill="1" applyBorder="1" applyAlignment="1">
      <alignment horizontal="left" vertical="center"/>
    </xf>
    <xf numFmtId="49" fontId="18" fillId="3" borderId="13" xfId="0" applyNumberFormat="1" applyFont="1" applyFill="1" applyBorder="1" applyAlignment="1">
      <alignment vertical="center"/>
    </xf>
    <xf numFmtId="49" fontId="17" fillId="2" borderId="5" xfId="0" applyNumberFormat="1" applyFont="1" applyFill="1" applyBorder="1" applyAlignment="1">
      <alignment wrapText="1"/>
    </xf>
    <xf numFmtId="0" fontId="18" fillId="3" borderId="13" xfId="0" applyFont="1" applyFill="1" applyBorder="1" applyAlignment="1">
      <alignment horizontal="center" vertical="center"/>
    </xf>
    <xf numFmtId="3" fontId="18" fillId="3" borderId="13" xfId="0" applyNumberFormat="1" applyFont="1" applyFill="1" applyBorder="1" applyAlignment="1">
      <alignment vertical="center"/>
    </xf>
    <xf numFmtId="49" fontId="17" fillId="2" borderId="52" xfId="0" applyNumberFormat="1" applyFont="1" applyFill="1" applyBorder="1" applyAlignment="1"/>
    <xf numFmtId="49" fontId="17" fillId="2" borderId="52" xfId="0" applyNumberFormat="1" applyFont="1" applyFill="1" applyBorder="1" applyAlignment="1">
      <alignment horizontal="center"/>
    </xf>
    <xf numFmtId="0" fontId="17" fillId="2" borderId="52" xfId="0" applyNumberFormat="1" applyFont="1" applyFill="1" applyBorder="1" applyAlignment="1"/>
    <xf numFmtId="3" fontId="17" fillId="2" borderId="52" xfId="0" applyNumberFormat="1" applyFont="1" applyFill="1" applyBorder="1" applyAlignment="1"/>
    <xf numFmtId="49" fontId="17" fillId="2" borderId="51" xfId="0" applyNumberFormat="1" applyFont="1" applyFill="1" applyBorder="1" applyAlignment="1"/>
    <xf numFmtId="49" fontId="17" fillId="2" borderId="51" xfId="0" applyNumberFormat="1" applyFont="1" applyFill="1" applyBorder="1" applyAlignment="1">
      <alignment horizontal="center"/>
    </xf>
    <xf numFmtId="0" fontId="17" fillId="2" borderId="51" xfId="0" applyNumberFormat="1" applyFont="1" applyFill="1" applyBorder="1" applyAlignment="1"/>
    <xf numFmtId="3" fontId="17" fillId="2" borderId="51" xfId="0" applyNumberFormat="1" applyFont="1" applyFill="1" applyBorder="1" applyAlignment="1"/>
    <xf numFmtId="49" fontId="18" fillId="3" borderId="53" xfId="0" applyNumberFormat="1" applyFont="1" applyFill="1" applyBorder="1" applyAlignment="1">
      <alignment vertical="center"/>
    </xf>
    <xf numFmtId="0" fontId="18" fillId="3" borderId="53" xfId="0" applyFont="1" applyFill="1" applyBorder="1" applyAlignment="1">
      <alignment horizontal="center" vertical="center"/>
    </xf>
    <xf numFmtId="3" fontId="18" fillId="3" borderId="53" xfId="0" applyNumberFormat="1" applyFont="1" applyFill="1" applyBorder="1" applyAlignment="1">
      <alignment vertical="center"/>
    </xf>
    <xf numFmtId="49" fontId="19" fillId="5" borderId="22" xfId="0" applyNumberFormat="1" applyFont="1" applyFill="1" applyBorder="1" applyAlignment="1">
      <alignment vertical="center"/>
    </xf>
    <xf numFmtId="0" fontId="19" fillId="5" borderId="23" xfId="0" applyFont="1" applyFill="1" applyBorder="1" applyAlignment="1">
      <alignment vertical="center"/>
    </xf>
    <xf numFmtId="3" fontId="19" fillId="5" borderId="23" xfId="0" applyNumberFormat="1" applyFont="1" applyFill="1" applyBorder="1" applyAlignment="1">
      <alignment vertical="center"/>
    </xf>
    <xf numFmtId="3" fontId="19" fillId="5" borderId="24" xfId="0" applyNumberFormat="1" applyFont="1" applyFill="1" applyBorder="1" applyAlignment="1">
      <alignment vertical="center"/>
    </xf>
    <xf numFmtId="49" fontId="19" fillId="3" borderId="25" xfId="0" applyNumberFormat="1" applyFont="1" applyFill="1" applyBorder="1" applyAlignment="1">
      <alignment vertical="center"/>
    </xf>
    <xf numFmtId="0" fontId="19" fillId="3" borderId="13" xfId="0" applyFont="1" applyFill="1" applyBorder="1" applyAlignment="1">
      <alignment vertical="center"/>
    </xf>
    <xf numFmtId="3" fontId="19" fillId="3" borderId="13" xfId="0" applyNumberFormat="1" applyFont="1" applyFill="1" applyBorder="1" applyAlignment="1">
      <alignment vertical="center"/>
    </xf>
    <xf numFmtId="3" fontId="19" fillId="3" borderId="26" xfId="0" applyNumberFormat="1" applyFont="1" applyFill="1" applyBorder="1" applyAlignment="1">
      <alignment vertical="center"/>
    </xf>
    <xf numFmtId="49" fontId="19" fillId="5" borderId="25" xfId="0" applyNumberFormat="1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3" fontId="19" fillId="5" borderId="13" xfId="0" applyNumberFormat="1" applyFont="1" applyFill="1" applyBorder="1" applyAlignment="1">
      <alignment vertical="center"/>
    </xf>
    <xf numFmtId="3" fontId="19" fillId="5" borderId="26" xfId="0" applyNumberFormat="1" applyFont="1" applyFill="1" applyBorder="1" applyAlignment="1">
      <alignment vertical="center"/>
    </xf>
    <xf numFmtId="49" fontId="19" fillId="5" borderId="27" xfId="0" applyNumberFormat="1" applyFont="1" applyFill="1" applyBorder="1" applyAlignment="1">
      <alignment vertical="center"/>
    </xf>
    <xf numFmtId="0" fontId="20" fillId="5" borderId="28" xfId="0" applyFont="1" applyFill="1" applyBorder="1" applyAlignment="1">
      <alignment vertical="center"/>
    </xf>
    <xf numFmtId="3" fontId="20" fillId="5" borderId="28" xfId="0" applyNumberFormat="1" applyFont="1" applyFill="1" applyBorder="1" applyAlignment="1">
      <alignment vertical="center"/>
    </xf>
    <xf numFmtId="3" fontId="19" fillId="5" borderId="28" xfId="0" applyNumberFormat="1" applyFont="1" applyFill="1" applyBorder="1" applyAlignment="1">
      <alignment vertical="center"/>
    </xf>
    <xf numFmtId="3" fontId="17" fillId="2" borderId="5" xfId="0" applyNumberFormat="1" applyFont="1" applyFill="1" applyBorder="1" applyAlignment="1">
      <alignment horizontal="left" vertical="center" wrapText="1"/>
    </xf>
    <xf numFmtId="49" fontId="17" fillId="2" borderId="51" xfId="0" applyNumberFormat="1" applyFont="1" applyFill="1" applyBorder="1" applyAlignment="1">
      <alignment horizontal="left" vertical="center" wrapText="1"/>
    </xf>
    <xf numFmtId="49" fontId="17" fillId="2" borderId="51" xfId="0" applyNumberFormat="1" applyFont="1" applyFill="1" applyBorder="1" applyAlignment="1">
      <alignment horizontal="left" vertical="center"/>
    </xf>
    <xf numFmtId="0" fontId="17" fillId="2" borderId="51" xfId="0" applyNumberFormat="1" applyFont="1" applyFill="1" applyBorder="1" applyAlignment="1">
      <alignment horizontal="left" vertical="center"/>
    </xf>
    <xf numFmtId="3" fontId="17" fillId="2" borderId="51" xfId="0" applyNumberFormat="1" applyFont="1" applyFill="1" applyBorder="1" applyAlignment="1">
      <alignment horizontal="left" vertical="center"/>
    </xf>
    <xf numFmtId="49" fontId="16" fillId="8" borderId="36" xfId="0" applyNumberFormat="1" applyFont="1" applyFill="1" applyBorder="1" applyAlignment="1">
      <alignment vertical="center"/>
    </xf>
    <xf numFmtId="0" fontId="11" fillId="8" borderId="3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 wrapText="1"/>
    </xf>
    <xf numFmtId="14" fontId="4" fillId="2" borderId="54" xfId="0" applyNumberFormat="1" applyFont="1" applyFill="1" applyBorder="1" applyAlignment="1">
      <alignment horizontal="left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" fillId="3" borderId="51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66675</xdr:rowOff>
    </xdr:from>
    <xdr:to>
      <xdr:col>6</xdr:col>
      <xdr:colOff>301625</xdr:colOff>
      <xdr:row>7</xdr:row>
      <xdr:rowOff>98759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57175"/>
          <a:ext cx="55784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2"/>
  <sheetViews>
    <sheetView showGridLines="0" tabSelected="1" topLeftCell="A47" zoomScale="120" zoomScaleNormal="120" workbookViewId="0">
      <selection activeCell="H35" sqref="H35:I3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9"/>
      <c r="C8" s="3"/>
      <c r="D8" s="2"/>
      <c r="E8" s="3"/>
      <c r="F8" s="3"/>
      <c r="G8" s="3"/>
    </row>
    <row r="9" spans="1:7" ht="12" customHeight="1" x14ac:dyDescent="0.25">
      <c r="A9" s="38"/>
      <c r="B9" s="161" t="s">
        <v>0</v>
      </c>
      <c r="C9" s="154" t="s">
        <v>1</v>
      </c>
      <c r="D9" s="76"/>
      <c r="E9" s="148" t="s">
        <v>2</v>
      </c>
      <c r="F9" s="149"/>
      <c r="G9" s="77">
        <v>30</v>
      </c>
    </row>
    <row r="10" spans="1:7" ht="38.25" customHeight="1" x14ac:dyDescent="0.25">
      <c r="A10" s="38"/>
      <c r="B10" s="162" t="s">
        <v>3</v>
      </c>
      <c r="C10" s="155" t="s">
        <v>4</v>
      </c>
      <c r="D10" s="78"/>
      <c r="E10" s="146" t="s">
        <v>5</v>
      </c>
      <c r="F10" s="147"/>
      <c r="G10" s="79" t="s">
        <v>6</v>
      </c>
    </row>
    <row r="11" spans="1:7" ht="18" customHeight="1" x14ac:dyDescent="0.25">
      <c r="A11" s="38"/>
      <c r="B11" s="162" t="s">
        <v>7</v>
      </c>
      <c r="C11" s="156" t="s">
        <v>8</v>
      </c>
      <c r="D11" s="78"/>
      <c r="E11" s="146" t="s">
        <v>9</v>
      </c>
      <c r="F11" s="147"/>
      <c r="G11" s="87">
        <v>4000</v>
      </c>
    </row>
    <row r="12" spans="1:7" ht="11.25" customHeight="1" x14ac:dyDescent="0.25">
      <c r="A12" s="38"/>
      <c r="B12" s="162" t="s">
        <v>10</v>
      </c>
      <c r="C12" s="157" t="s">
        <v>11</v>
      </c>
      <c r="D12" s="78"/>
      <c r="E12" s="79" t="s">
        <v>12</v>
      </c>
      <c r="F12" s="81"/>
      <c r="G12" s="82">
        <f>(G9*G11)</f>
        <v>120000</v>
      </c>
    </row>
    <row r="13" spans="1:7" ht="11.25" customHeight="1" x14ac:dyDescent="0.25">
      <c r="A13" s="38"/>
      <c r="B13" s="162" t="s">
        <v>13</v>
      </c>
      <c r="C13" s="156" t="s">
        <v>14</v>
      </c>
      <c r="D13" s="78"/>
      <c r="E13" s="146" t="s">
        <v>15</v>
      </c>
      <c r="F13" s="147"/>
      <c r="G13" s="79" t="s">
        <v>16</v>
      </c>
    </row>
    <row r="14" spans="1:7" ht="13.5" customHeight="1" x14ac:dyDescent="0.25">
      <c r="A14" s="38"/>
      <c r="B14" s="162" t="s">
        <v>17</v>
      </c>
      <c r="C14" s="156" t="s">
        <v>14</v>
      </c>
      <c r="D14" s="78"/>
      <c r="E14" s="146" t="s">
        <v>18</v>
      </c>
      <c r="F14" s="147"/>
      <c r="G14" s="79" t="s">
        <v>19</v>
      </c>
    </row>
    <row r="15" spans="1:7" ht="25.5" customHeight="1" x14ac:dyDescent="0.25">
      <c r="A15" s="38"/>
      <c r="B15" s="162" t="s">
        <v>20</v>
      </c>
      <c r="C15" s="158">
        <v>44197</v>
      </c>
      <c r="D15" s="78"/>
      <c r="E15" s="150" t="s">
        <v>21</v>
      </c>
      <c r="F15" s="151"/>
      <c r="G15" s="80" t="s">
        <v>22</v>
      </c>
    </row>
    <row r="16" spans="1:7" ht="12" customHeight="1" x14ac:dyDescent="0.25">
      <c r="A16" s="2"/>
      <c r="B16" s="160"/>
      <c r="C16" s="5"/>
      <c r="D16" s="6"/>
      <c r="E16" s="7"/>
      <c r="F16" s="7"/>
      <c r="G16" s="8"/>
    </row>
    <row r="17" spans="1:9" ht="12" customHeight="1" x14ac:dyDescent="0.25">
      <c r="A17" s="9"/>
      <c r="B17" s="152" t="s">
        <v>23</v>
      </c>
      <c r="C17" s="153"/>
      <c r="D17" s="153"/>
      <c r="E17" s="153"/>
      <c r="F17" s="153"/>
      <c r="G17" s="153"/>
    </row>
    <row r="18" spans="1:9" ht="12" customHeight="1" x14ac:dyDescent="0.25">
      <c r="A18" s="2"/>
      <c r="B18" s="10"/>
      <c r="C18" s="11"/>
      <c r="D18" s="11"/>
      <c r="E18" s="11"/>
      <c r="F18" s="12"/>
      <c r="G18" s="12"/>
    </row>
    <row r="19" spans="1:9" ht="12" customHeight="1" x14ac:dyDescent="0.25">
      <c r="A19" s="4"/>
      <c r="B19" s="13" t="s">
        <v>24</v>
      </c>
      <c r="C19" s="14"/>
      <c r="D19" s="15"/>
      <c r="E19" s="15"/>
      <c r="F19" s="15"/>
      <c r="G19" s="15"/>
    </row>
    <row r="20" spans="1:9" ht="24" customHeight="1" x14ac:dyDescent="0.25">
      <c r="A20" s="9"/>
      <c r="B20" s="16" t="s">
        <v>25</v>
      </c>
      <c r="C20" s="16" t="s">
        <v>26</v>
      </c>
      <c r="D20" s="16" t="s">
        <v>27</v>
      </c>
      <c r="E20" s="16" t="s">
        <v>28</v>
      </c>
      <c r="F20" s="16" t="s">
        <v>29</v>
      </c>
      <c r="G20" s="16" t="s">
        <v>30</v>
      </c>
    </row>
    <row r="21" spans="1:9" ht="12.75" customHeight="1" x14ac:dyDescent="0.25">
      <c r="A21" s="9"/>
      <c r="B21" s="75" t="s">
        <v>31</v>
      </c>
      <c r="C21" s="88" t="s">
        <v>32</v>
      </c>
      <c r="D21" s="89">
        <v>0.03</v>
      </c>
      <c r="E21" s="88" t="s">
        <v>33</v>
      </c>
      <c r="F21" s="90">
        <v>18000</v>
      </c>
      <c r="G21" s="90">
        <f>(D21*F21)</f>
        <v>540</v>
      </c>
      <c r="I21" s="91"/>
    </row>
    <row r="22" spans="1:9" ht="25.5" customHeight="1" x14ac:dyDescent="0.25">
      <c r="A22" s="9"/>
      <c r="B22" s="75" t="s">
        <v>34</v>
      </c>
      <c r="C22" s="88" t="s">
        <v>32</v>
      </c>
      <c r="D22" s="89">
        <f>0.03*3*7</f>
        <v>0.63</v>
      </c>
      <c r="E22" s="88" t="s">
        <v>35</v>
      </c>
      <c r="F22" s="90">
        <v>18000</v>
      </c>
      <c r="G22" s="90">
        <f>(D22*F22)</f>
        <v>11340</v>
      </c>
    </row>
    <row r="23" spans="1:9" ht="25.5" customHeight="1" x14ac:dyDescent="0.25">
      <c r="A23" s="9"/>
      <c r="B23" s="75" t="s">
        <v>36</v>
      </c>
      <c r="C23" s="88" t="s">
        <v>32</v>
      </c>
      <c r="D23" s="89">
        <f>0.03*2</f>
        <v>0.06</v>
      </c>
      <c r="E23" s="88" t="s">
        <v>37</v>
      </c>
      <c r="F23" s="90">
        <v>18000</v>
      </c>
      <c r="G23" s="90">
        <f>(D23*F23)</f>
        <v>1080</v>
      </c>
    </row>
    <row r="24" spans="1:9" ht="12.75" customHeight="1" x14ac:dyDescent="0.25">
      <c r="A24" s="9"/>
      <c r="B24" s="75" t="s">
        <v>38</v>
      </c>
      <c r="C24" s="88" t="s">
        <v>32</v>
      </c>
      <c r="D24" s="89">
        <v>0.5</v>
      </c>
      <c r="E24" s="88" t="s">
        <v>39</v>
      </c>
      <c r="F24" s="90">
        <v>18000</v>
      </c>
      <c r="G24" s="90">
        <f>(D24*F24)</f>
        <v>9000</v>
      </c>
    </row>
    <row r="25" spans="1:9" ht="12.75" customHeight="1" x14ac:dyDescent="0.25">
      <c r="A25" s="9"/>
      <c r="B25" s="17" t="s">
        <v>40</v>
      </c>
      <c r="C25" s="18"/>
      <c r="D25" s="18"/>
      <c r="E25" s="18"/>
      <c r="F25" s="19"/>
      <c r="G25" s="92">
        <f>SUM(G21:G24)</f>
        <v>21960</v>
      </c>
    </row>
    <row r="26" spans="1:9" ht="12" customHeight="1" x14ac:dyDescent="0.25">
      <c r="A26" s="2"/>
      <c r="B26" s="10"/>
      <c r="C26" s="12"/>
      <c r="D26" s="12"/>
      <c r="E26" s="12"/>
      <c r="F26" s="20"/>
      <c r="G26" s="20"/>
    </row>
    <row r="27" spans="1:9" ht="12" customHeight="1" x14ac:dyDescent="0.25">
      <c r="A27" s="4"/>
      <c r="B27" s="21" t="s">
        <v>41</v>
      </c>
      <c r="C27" s="22"/>
      <c r="D27" s="23"/>
      <c r="E27" s="23"/>
      <c r="F27" s="83"/>
      <c r="G27" s="83"/>
    </row>
    <row r="28" spans="1:9" ht="24" customHeight="1" x14ac:dyDescent="0.25">
      <c r="A28" s="4"/>
      <c r="B28" s="24" t="s">
        <v>25</v>
      </c>
      <c r="C28" s="25" t="s">
        <v>26</v>
      </c>
      <c r="D28" s="25" t="s">
        <v>42</v>
      </c>
      <c r="E28" s="24" t="s">
        <v>28</v>
      </c>
      <c r="F28" s="84" t="s">
        <v>29</v>
      </c>
      <c r="G28" s="85" t="s">
        <v>30</v>
      </c>
    </row>
    <row r="29" spans="1:9" ht="35.25" customHeight="1" x14ac:dyDescent="0.25">
      <c r="A29" s="4"/>
      <c r="B29" s="106" t="s">
        <v>43</v>
      </c>
      <c r="C29" s="106" t="s">
        <v>44</v>
      </c>
      <c r="D29" s="106">
        <v>15</v>
      </c>
      <c r="E29" s="106" t="s">
        <v>45</v>
      </c>
      <c r="F29" s="139">
        <v>800</v>
      </c>
      <c r="G29" s="107">
        <f>+D29*F29</f>
        <v>12000</v>
      </c>
    </row>
    <row r="30" spans="1:9" ht="26.25" customHeight="1" x14ac:dyDescent="0.25">
      <c r="A30" s="4"/>
      <c r="B30" s="140" t="s">
        <v>46</v>
      </c>
      <c r="C30" s="141" t="s">
        <v>44</v>
      </c>
      <c r="D30" s="142">
        <v>10</v>
      </c>
      <c r="E30" s="141" t="s">
        <v>47</v>
      </c>
      <c r="F30" s="143">
        <v>500</v>
      </c>
      <c r="G30" s="143">
        <f>(D30*F30)</f>
        <v>5000</v>
      </c>
    </row>
    <row r="31" spans="1:9" ht="12" customHeight="1" x14ac:dyDescent="0.25">
      <c r="A31" s="4"/>
      <c r="B31" s="108" t="s">
        <v>48</v>
      </c>
      <c r="C31" s="93"/>
      <c r="D31" s="93"/>
      <c r="E31" s="93"/>
      <c r="F31" s="94"/>
      <c r="G31" s="94">
        <f>SUM(G29:G30)</f>
        <v>17000</v>
      </c>
    </row>
    <row r="32" spans="1:9" ht="12" customHeight="1" x14ac:dyDescent="0.25">
      <c r="A32" s="2"/>
      <c r="B32" s="95"/>
      <c r="C32" s="96"/>
      <c r="D32" s="96"/>
      <c r="E32" s="96"/>
      <c r="F32" s="97"/>
      <c r="G32" s="97"/>
    </row>
    <row r="33" spans="1:11" ht="12" customHeight="1" x14ac:dyDescent="0.25">
      <c r="A33" s="4"/>
      <c r="B33" s="98" t="s">
        <v>49</v>
      </c>
      <c r="C33" s="99"/>
      <c r="D33" s="100"/>
      <c r="E33" s="100"/>
      <c r="F33" s="101"/>
      <c r="G33" s="101"/>
    </row>
    <row r="34" spans="1:11" ht="24" customHeight="1" x14ac:dyDescent="0.25">
      <c r="A34" s="4"/>
      <c r="B34" s="102" t="s">
        <v>25</v>
      </c>
      <c r="C34" s="103" t="s">
        <v>26</v>
      </c>
      <c r="D34" s="103" t="s">
        <v>27</v>
      </c>
      <c r="E34" s="103" t="s">
        <v>28</v>
      </c>
      <c r="F34" s="104" t="s">
        <v>29</v>
      </c>
      <c r="G34" s="105" t="s">
        <v>30</v>
      </c>
    </row>
    <row r="35" spans="1:11" ht="12.75" customHeight="1" x14ac:dyDescent="0.25">
      <c r="A35" s="9"/>
      <c r="B35" s="109" t="s">
        <v>50</v>
      </c>
      <c r="C35" s="88" t="s">
        <v>51</v>
      </c>
      <c r="D35" s="89">
        <v>0.125</v>
      </c>
      <c r="E35" s="88" t="s">
        <v>52</v>
      </c>
      <c r="F35" s="90">
        <v>80000</v>
      </c>
      <c r="G35" s="90">
        <f t="shared" ref="G35" si="0">(D35*F35)</f>
        <v>10000</v>
      </c>
    </row>
    <row r="36" spans="1:11" ht="12.75" customHeight="1" x14ac:dyDescent="0.25">
      <c r="A36" s="4"/>
      <c r="B36" s="108" t="s">
        <v>53</v>
      </c>
      <c r="C36" s="110"/>
      <c r="D36" s="110"/>
      <c r="E36" s="110"/>
      <c r="F36" s="111"/>
      <c r="G36" s="94">
        <f>SUM(G35:G35)</f>
        <v>10000</v>
      </c>
    </row>
    <row r="37" spans="1:11" ht="12" customHeight="1" x14ac:dyDescent="0.25">
      <c r="A37" s="2"/>
      <c r="B37" s="26"/>
      <c r="C37" s="27"/>
      <c r="D37" s="27"/>
      <c r="E37" s="27"/>
      <c r="F37" s="28"/>
      <c r="G37" s="28"/>
    </row>
    <row r="38" spans="1:11" ht="12" customHeight="1" x14ac:dyDescent="0.25">
      <c r="A38" s="4"/>
      <c r="B38" s="21" t="s">
        <v>54</v>
      </c>
      <c r="C38" s="22"/>
      <c r="D38" s="23"/>
      <c r="E38" s="23"/>
      <c r="F38" s="83"/>
      <c r="G38" s="83"/>
    </row>
    <row r="39" spans="1:11" ht="24" customHeight="1" x14ac:dyDescent="0.25">
      <c r="A39" s="4"/>
      <c r="B39" s="29" t="s">
        <v>55</v>
      </c>
      <c r="C39" s="29" t="s">
        <v>56</v>
      </c>
      <c r="D39" s="29" t="s">
        <v>57</v>
      </c>
      <c r="E39" s="29" t="s">
        <v>28</v>
      </c>
      <c r="F39" s="86" t="s">
        <v>29</v>
      </c>
      <c r="G39" s="86" t="s">
        <v>30</v>
      </c>
      <c r="K39" s="66"/>
    </row>
    <row r="40" spans="1:11" ht="25.5" customHeight="1" x14ac:dyDescent="0.25">
      <c r="A40" s="9"/>
      <c r="B40" s="112" t="s">
        <v>58</v>
      </c>
      <c r="C40" s="113" t="s">
        <v>59</v>
      </c>
      <c r="D40" s="114">
        <v>8</v>
      </c>
      <c r="E40" s="113" t="s">
        <v>60</v>
      </c>
      <c r="F40" s="115">
        <v>800</v>
      </c>
      <c r="G40" s="115">
        <f>(D40*F40)</f>
        <v>6400</v>
      </c>
    </row>
    <row r="41" spans="1:11" ht="12.75" customHeight="1" x14ac:dyDescent="0.25">
      <c r="A41" s="38"/>
      <c r="B41" s="116" t="s">
        <v>61</v>
      </c>
      <c r="C41" s="117" t="s">
        <v>62</v>
      </c>
      <c r="D41" s="118">
        <v>2</v>
      </c>
      <c r="E41" s="117" t="s">
        <v>47</v>
      </c>
      <c r="F41" s="119">
        <v>1000</v>
      </c>
      <c r="G41" s="119">
        <f>(D41*F41)</f>
        <v>2000</v>
      </c>
    </row>
    <row r="42" spans="1:11" ht="13.5" customHeight="1" x14ac:dyDescent="0.25">
      <c r="A42" s="4"/>
      <c r="B42" s="120" t="s">
        <v>63</v>
      </c>
      <c r="C42" s="121"/>
      <c r="D42" s="121"/>
      <c r="E42" s="121"/>
      <c r="F42" s="122"/>
      <c r="G42" s="122">
        <f>SUM(G40:G41)</f>
        <v>8400</v>
      </c>
    </row>
    <row r="43" spans="1:11" ht="12" customHeight="1" x14ac:dyDescent="0.25">
      <c r="A43" s="38"/>
      <c r="B43" s="123" t="s">
        <v>64</v>
      </c>
      <c r="C43" s="124"/>
      <c r="D43" s="124"/>
      <c r="E43" s="124"/>
      <c r="F43" s="125"/>
      <c r="G43" s="126">
        <f>G25+G36+G42+G31</f>
        <v>57360</v>
      </c>
    </row>
    <row r="44" spans="1:11" ht="12" customHeight="1" x14ac:dyDescent="0.25">
      <c r="A44" s="38"/>
      <c r="B44" s="127" t="s">
        <v>65</v>
      </c>
      <c r="C44" s="128"/>
      <c r="D44" s="128"/>
      <c r="E44" s="128"/>
      <c r="F44" s="129"/>
      <c r="G44" s="130">
        <f>G43*0.05</f>
        <v>2868</v>
      </c>
    </row>
    <row r="45" spans="1:11" ht="12" customHeight="1" x14ac:dyDescent="0.25">
      <c r="A45" s="38"/>
      <c r="B45" s="131" t="s">
        <v>66</v>
      </c>
      <c r="C45" s="132"/>
      <c r="D45" s="132"/>
      <c r="E45" s="132"/>
      <c r="F45" s="133"/>
      <c r="G45" s="134">
        <f>G44+G43</f>
        <v>60228</v>
      </c>
    </row>
    <row r="46" spans="1:11" ht="12" customHeight="1" x14ac:dyDescent="0.25">
      <c r="A46" s="38"/>
      <c r="B46" s="127" t="s">
        <v>67</v>
      </c>
      <c r="C46" s="128"/>
      <c r="D46" s="128"/>
      <c r="E46" s="128"/>
      <c r="F46" s="129"/>
      <c r="G46" s="130">
        <f>G12</f>
        <v>120000</v>
      </c>
    </row>
    <row r="47" spans="1:11" ht="12" customHeight="1" x14ac:dyDescent="0.25">
      <c r="A47" s="38"/>
      <c r="B47" s="135" t="s">
        <v>68</v>
      </c>
      <c r="C47" s="136"/>
      <c r="D47" s="136"/>
      <c r="E47" s="136"/>
      <c r="F47" s="137"/>
      <c r="G47" s="138">
        <f>G46-G45</f>
        <v>59772</v>
      </c>
    </row>
    <row r="48" spans="1:11" ht="12" customHeight="1" x14ac:dyDescent="0.25">
      <c r="A48" s="38"/>
      <c r="B48" s="39" t="s">
        <v>69</v>
      </c>
      <c r="C48" s="40"/>
      <c r="D48" s="40"/>
      <c r="E48" s="40"/>
      <c r="F48" s="40"/>
      <c r="G48" s="35"/>
    </row>
    <row r="49" spans="1:7" ht="12.75" customHeight="1" thickBot="1" x14ac:dyDescent="0.3">
      <c r="A49" s="38"/>
      <c r="B49" s="41"/>
      <c r="C49" s="40"/>
      <c r="D49" s="40"/>
      <c r="E49" s="40"/>
      <c r="F49" s="40"/>
      <c r="G49" s="35"/>
    </row>
    <row r="50" spans="1:7" ht="12" customHeight="1" x14ac:dyDescent="0.25">
      <c r="A50" s="38"/>
      <c r="B50" s="52" t="s">
        <v>70</v>
      </c>
      <c r="C50" s="53"/>
      <c r="D50" s="53"/>
      <c r="E50" s="53"/>
      <c r="F50" s="54"/>
      <c r="G50" s="35"/>
    </row>
    <row r="51" spans="1:7" ht="12" customHeight="1" x14ac:dyDescent="0.25">
      <c r="A51" s="38"/>
      <c r="B51" s="55" t="s">
        <v>71</v>
      </c>
      <c r="C51" s="37"/>
      <c r="D51" s="37"/>
      <c r="E51" s="37"/>
      <c r="F51" s="56"/>
      <c r="G51" s="35"/>
    </row>
    <row r="52" spans="1:7" ht="12" customHeight="1" x14ac:dyDescent="0.25">
      <c r="A52" s="38"/>
      <c r="B52" s="55" t="s">
        <v>72</v>
      </c>
      <c r="C52" s="37"/>
      <c r="D52" s="37"/>
      <c r="E52" s="37"/>
      <c r="F52" s="56"/>
      <c r="G52" s="35"/>
    </row>
    <row r="53" spans="1:7" ht="12" customHeight="1" x14ac:dyDescent="0.25">
      <c r="A53" s="38"/>
      <c r="B53" s="55" t="s">
        <v>73</v>
      </c>
      <c r="C53" s="37"/>
      <c r="D53" s="37"/>
      <c r="E53" s="37"/>
      <c r="F53" s="56"/>
      <c r="G53" s="35"/>
    </row>
    <row r="54" spans="1:7" ht="12" customHeight="1" x14ac:dyDescent="0.25">
      <c r="A54" s="38"/>
      <c r="B54" s="55" t="s">
        <v>74</v>
      </c>
      <c r="C54" s="37"/>
      <c r="D54" s="37"/>
      <c r="E54" s="37"/>
      <c r="F54" s="56"/>
      <c r="G54" s="35"/>
    </row>
    <row r="55" spans="1:7" ht="12" customHeight="1" x14ac:dyDescent="0.25">
      <c r="A55" s="38"/>
      <c r="B55" s="55" t="s">
        <v>75</v>
      </c>
      <c r="C55" s="37"/>
      <c r="D55" s="37"/>
      <c r="E55" s="37"/>
      <c r="F55" s="56"/>
      <c r="G55" s="35"/>
    </row>
    <row r="56" spans="1:7" ht="12.75" customHeight="1" thickBot="1" x14ac:dyDescent="0.3">
      <c r="A56" s="38"/>
      <c r="B56" s="57" t="s">
        <v>76</v>
      </c>
      <c r="C56" s="58"/>
      <c r="D56" s="58"/>
      <c r="E56" s="58"/>
      <c r="F56" s="59"/>
      <c r="G56" s="35"/>
    </row>
    <row r="57" spans="1:7" ht="12.75" customHeight="1" x14ac:dyDescent="0.25">
      <c r="A57" s="38"/>
      <c r="B57" s="50"/>
      <c r="C57" s="37"/>
      <c r="D57" s="37"/>
      <c r="E57" s="37"/>
      <c r="F57" s="37"/>
      <c r="G57" s="35"/>
    </row>
    <row r="58" spans="1:7" ht="15" customHeight="1" thickBot="1" x14ac:dyDescent="0.3">
      <c r="A58" s="38"/>
      <c r="B58" s="144" t="s">
        <v>77</v>
      </c>
      <c r="C58" s="145"/>
      <c r="D58" s="49"/>
      <c r="E58" s="31"/>
      <c r="F58" s="31"/>
      <c r="G58" s="35"/>
    </row>
    <row r="59" spans="1:7" ht="12" customHeight="1" x14ac:dyDescent="0.25">
      <c r="A59" s="38"/>
      <c r="B59" s="43" t="s">
        <v>78</v>
      </c>
      <c r="C59" s="32" t="s">
        <v>79</v>
      </c>
      <c r="D59" s="44" t="s">
        <v>80</v>
      </c>
      <c r="E59" s="31"/>
      <c r="F59" s="31"/>
      <c r="G59" s="35"/>
    </row>
    <row r="60" spans="1:7" ht="12" customHeight="1" x14ac:dyDescent="0.25">
      <c r="A60" s="38"/>
      <c r="B60" s="45" t="s">
        <v>81</v>
      </c>
      <c r="C60" s="67">
        <f>G25</f>
        <v>21960</v>
      </c>
      <c r="D60" s="68">
        <f>(C60/C66)</f>
        <v>0.36461446503287509</v>
      </c>
      <c r="E60" s="31"/>
      <c r="F60" s="31"/>
      <c r="G60" s="35"/>
    </row>
    <row r="61" spans="1:7" ht="12" customHeight="1" x14ac:dyDescent="0.25">
      <c r="A61" s="38"/>
      <c r="B61" s="45" t="s">
        <v>82</v>
      </c>
      <c r="C61" s="69">
        <v>0</v>
      </c>
      <c r="D61" s="68">
        <v>0</v>
      </c>
      <c r="E61" s="31"/>
      <c r="F61" s="31"/>
      <c r="G61" s="35"/>
    </row>
    <row r="62" spans="1:7" ht="12" customHeight="1" x14ac:dyDescent="0.25">
      <c r="A62" s="38"/>
      <c r="B62" s="45" t="s">
        <v>83</v>
      </c>
      <c r="C62" s="67">
        <f>G36</f>
        <v>10000</v>
      </c>
      <c r="D62" s="68">
        <f>(C62/C66)</f>
        <v>0.16603573088928739</v>
      </c>
      <c r="E62" s="31"/>
      <c r="F62" s="31"/>
      <c r="G62" s="35"/>
    </row>
    <row r="63" spans="1:7" ht="12" customHeight="1" x14ac:dyDescent="0.25">
      <c r="A63" s="38"/>
      <c r="B63" s="45" t="s">
        <v>55</v>
      </c>
      <c r="C63" s="67">
        <f>G42</f>
        <v>8400</v>
      </c>
      <c r="D63" s="68">
        <f>(C63/C66)</f>
        <v>0.1394700139470014</v>
      </c>
      <c r="E63" s="31"/>
      <c r="F63" s="31"/>
      <c r="G63" s="35"/>
    </row>
    <row r="64" spans="1:7" ht="12" customHeight="1" x14ac:dyDescent="0.25">
      <c r="A64" s="38"/>
      <c r="B64" s="45" t="s">
        <v>84</v>
      </c>
      <c r="C64" s="70">
        <f>G31</f>
        <v>17000</v>
      </c>
      <c r="D64" s="68">
        <f>(C64/C66)</f>
        <v>0.28226074251178851</v>
      </c>
      <c r="E64" s="34"/>
      <c r="F64" s="34"/>
      <c r="G64" s="35"/>
    </row>
    <row r="65" spans="1:7" ht="12" customHeight="1" x14ac:dyDescent="0.25">
      <c r="A65" s="38"/>
      <c r="B65" s="45" t="s">
        <v>85</v>
      </c>
      <c r="C65" s="70">
        <f xml:space="preserve"> (C60+C61+C62+C63+C64)*0.05</f>
        <v>2868</v>
      </c>
      <c r="D65" s="68">
        <f>(C65/C66)</f>
        <v>4.7619047619047616E-2</v>
      </c>
      <c r="E65" s="34"/>
      <c r="F65" s="34"/>
      <c r="G65" s="35"/>
    </row>
    <row r="66" spans="1:7" ht="12.75" customHeight="1" thickBot="1" x14ac:dyDescent="0.3">
      <c r="A66" s="38"/>
      <c r="B66" s="46" t="s">
        <v>86</v>
      </c>
      <c r="C66" s="47">
        <f>SUM(C60:C65)</f>
        <v>60228</v>
      </c>
      <c r="D66" s="48">
        <f>SUM(D60:D65)</f>
        <v>1</v>
      </c>
      <c r="E66" s="34"/>
      <c r="F66" s="34"/>
      <c r="G66" s="35"/>
    </row>
    <row r="67" spans="1:7" ht="12" customHeight="1" x14ac:dyDescent="0.25">
      <c r="A67" s="38"/>
      <c r="B67" s="41"/>
      <c r="C67" s="40"/>
      <c r="D67" s="40"/>
      <c r="E67" s="40"/>
      <c r="F67" s="40"/>
      <c r="G67" s="35"/>
    </row>
    <row r="68" spans="1:7" ht="12.75" customHeight="1" x14ac:dyDescent="0.25">
      <c r="A68" s="38"/>
      <c r="B68" s="42"/>
      <c r="C68" s="40"/>
      <c r="D68" s="40"/>
      <c r="E68" s="40"/>
      <c r="F68" s="40"/>
      <c r="G68" s="35"/>
    </row>
    <row r="69" spans="1:7" ht="12" customHeight="1" thickBot="1" x14ac:dyDescent="0.3">
      <c r="A69" s="30"/>
      <c r="B69" s="61"/>
      <c r="C69" s="62" t="s">
        <v>87</v>
      </c>
      <c r="D69" s="63"/>
      <c r="E69" s="64"/>
      <c r="F69" s="33"/>
      <c r="G69" s="35"/>
    </row>
    <row r="70" spans="1:7" ht="12" customHeight="1" x14ac:dyDescent="0.25">
      <c r="A70" s="38"/>
      <c r="B70" s="65" t="s">
        <v>88</v>
      </c>
      <c r="C70" s="71">
        <v>25</v>
      </c>
      <c r="D70" s="71">
        <v>30</v>
      </c>
      <c r="E70" s="72">
        <v>35</v>
      </c>
      <c r="F70" s="60"/>
      <c r="G70" s="36"/>
    </row>
    <row r="71" spans="1:7" ht="12.75" customHeight="1" thickBot="1" x14ac:dyDescent="0.3">
      <c r="A71" s="38"/>
      <c r="B71" s="46" t="s">
        <v>89</v>
      </c>
      <c r="C71" s="73">
        <f>(G45/C70)</f>
        <v>2409.12</v>
      </c>
      <c r="D71" s="73">
        <f>(G45/D70)</f>
        <v>2007.6</v>
      </c>
      <c r="E71" s="74">
        <f>(G45/E70)</f>
        <v>1720.8</v>
      </c>
      <c r="F71" s="60"/>
      <c r="G71" s="36"/>
    </row>
    <row r="72" spans="1:7" ht="15.6" customHeight="1" x14ac:dyDescent="0.25">
      <c r="A72" s="38"/>
      <c r="B72" s="51" t="s">
        <v>90</v>
      </c>
      <c r="C72" s="37"/>
      <c r="D72" s="37"/>
      <c r="E72" s="37"/>
      <c r="F72" s="37"/>
      <c r="G72" s="37"/>
    </row>
  </sheetData>
  <mergeCells count="8">
    <mergeCell ref="B58:C5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2021-03-31T17:56:46Z</dcterms:modified>
  <cp:category/>
  <cp:contentStatus/>
</cp:coreProperties>
</file>