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Combarbala  - copia - copia/"/>
    </mc:Choice>
  </mc:AlternateContent>
  <xr:revisionPtr revIDLastSave="41" documentId="8_{9F242344-571B-4B5F-ACDD-6E7D1A441DB2}" xr6:coauthVersionLast="46" xr6:coauthVersionMax="46" xr10:uidLastSave="{83CB4747-5A13-43A0-883D-BE4FFC3B8744}"/>
  <bookViews>
    <workbookView xWindow="-90" yWindow="-90" windowWidth="19380" windowHeight="10980" xr2:uid="{00000000-000D-0000-FFFF-FFFF00000000}"/>
  </bookViews>
  <sheets>
    <sheet name="Nog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69" i="4"/>
  <c r="G68" i="4"/>
  <c r="G67" i="4"/>
  <c r="G66" i="4"/>
  <c r="G64" i="4"/>
  <c r="G63" i="4"/>
  <c r="G62" i="4"/>
  <c r="G61" i="4"/>
  <c r="G59" i="4"/>
  <c r="G57" i="4"/>
  <c r="G55" i="4"/>
  <c r="G54" i="4"/>
  <c r="G53" i="4"/>
  <c r="G51" i="4"/>
  <c r="G50" i="4"/>
  <c r="G49" i="4"/>
  <c r="G48" i="4"/>
  <c r="G47" i="4"/>
  <c r="G12" i="4"/>
  <c r="G41" i="4"/>
  <c r="G40" i="4"/>
  <c r="G39" i="4"/>
  <c r="G76" i="4" l="1"/>
  <c r="C99" i="4" s="1"/>
  <c r="G42" i="4"/>
  <c r="C97" i="4" s="1"/>
  <c r="G35" i="4"/>
  <c r="C96" i="4" s="1"/>
  <c r="G30" i="4"/>
  <c r="C95" i="4" s="1"/>
  <c r="G81" i="4"/>
  <c r="G71" i="4" l="1"/>
  <c r="G78" i="4" l="1"/>
  <c r="G79" i="4" s="1"/>
  <c r="C98" i="4"/>
  <c r="G80" i="4" l="1"/>
  <c r="C100" i="4"/>
  <c r="G82" i="4" l="1"/>
  <c r="E106" i="4"/>
  <c r="C106" i="4"/>
  <c r="D106" i="4"/>
  <c r="C101" i="4"/>
  <c r="D100" i="4" s="1"/>
  <c r="D97" i="4" l="1"/>
  <c r="D95" i="4"/>
  <c r="D99" i="4"/>
  <c r="D98" i="4"/>
  <c r="D101" i="4" l="1"/>
</calcChain>
</file>

<file path=xl/sharedStrings.xml><?xml version="1.0" encoding="utf-8"?>
<sst xmlns="http://schemas.openxmlformats.org/spreadsheetml/2006/main" count="195" uniqueCount="135">
  <si>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</si>
  <si>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</si>
  <si>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</si>
  <si>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</si>
  <si>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</si>
  <si>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</si>
  <si>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</si>
  <si>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</si>
  <si>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</si>
  <si>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</si>
  <si>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</si>
  <si>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</si>
  <si>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</si>
  <si>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</si>
  <si>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</si>
  <si>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</si>
  <si>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</si>
  <si>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</si>
  <si>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</si>
  <si>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</si>
  <si>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</si>
  <si>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</si>
  <si>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</si>
  <si>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</si>
  <si>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</si>
  <si>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</si>
  <si>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</si>
  <si>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</si>
  <si>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</si>
  <si>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</si>
  <si>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</si>
  <si>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</si>
  <si>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</si>
  <si>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</si>
  <si>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</si>
  <si>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</si>
  <si>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</si>
  <si>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</si>
  <si>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</si>
  <si>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</si>
  <si>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</si>
  <si>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</si>
  <si>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</si>
  <si>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</si>
  <si>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</si>
  <si>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</si>
  <si>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</si>
  <si>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</si>
  <si>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</si>
  <si>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</si>
  <si>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</si>
  <si>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</si>
  <si>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</si>
  <si>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</si>
  <si>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</si>
  <si>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</si>
  <si>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</si>
  <si>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</si>
  <si>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</si>
  <si>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</si>
  <si>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Coquimbo</t>
  </si>
  <si>
    <t>Combarbalá</t>
  </si>
  <si>
    <t>Kg.</t>
  </si>
  <si>
    <t>Global</t>
  </si>
  <si>
    <t>Costo unitario ($/Kg) (*)</t>
  </si>
  <si>
    <t>Serr</t>
  </si>
  <si>
    <t>Aplicación agroquímicos</t>
  </si>
  <si>
    <t>Octubre - Abril</t>
  </si>
  <si>
    <t>Aplicación fertilizantes</t>
  </si>
  <si>
    <t>Poda y pintar cortes</t>
  </si>
  <si>
    <t>Control de malezas</t>
  </si>
  <si>
    <t>Octubre-marzo</t>
  </si>
  <si>
    <t>Raleo</t>
  </si>
  <si>
    <t>Septiembre</t>
  </si>
  <si>
    <t>Mantencion y Revision de riego</t>
  </si>
  <si>
    <t>Agosto - Abril</t>
  </si>
  <si>
    <t>Poda en verde</t>
  </si>
  <si>
    <t>Cosecha</t>
  </si>
  <si>
    <t>Marzo - Abril</t>
  </si>
  <si>
    <t>Secado</t>
  </si>
  <si>
    <t xml:space="preserve">Rastraje </t>
  </si>
  <si>
    <t>Junio-agosto</t>
  </si>
  <si>
    <t>Aplicaciones de pesticidas</t>
  </si>
  <si>
    <t>Mayo-diciembre</t>
  </si>
  <si>
    <t>Cosecha: sacar fruta y cargar a camión.</t>
  </si>
  <si>
    <t>Transportes</t>
  </si>
  <si>
    <t>Helada</t>
  </si>
  <si>
    <t>Urea</t>
  </si>
  <si>
    <t>Octubre-febrero</t>
  </si>
  <si>
    <t>Nitrato de potasio</t>
  </si>
  <si>
    <t>Noviembre-enero</t>
  </si>
  <si>
    <t>Acido fosfórico</t>
  </si>
  <si>
    <t>Septiembre-abril</t>
  </si>
  <si>
    <t>Nitrato de magnesio</t>
  </si>
  <si>
    <t>Septiembre-enero</t>
  </si>
  <si>
    <t>Fosfimat 40 20</t>
  </si>
  <si>
    <t>Octubre-noviembre</t>
  </si>
  <si>
    <t>Fungicidas:</t>
  </si>
  <si>
    <t>Podexal</t>
  </si>
  <si>
    <t>Oxicloruro de cobre ( 2 aplicaciones)</t>
  </si>
  <si>
    <t>Agosto - Septiembre</t>
  </si>
  <si>
    <t>Winspray Miscible</t>
  </si>
  <si>
    <t>Julio - Agosto</t>
  </si>
  <si>
    <t>Acaricidas</t>
  </si>
  <si>
    <t>Triplex 600 SC</t>
  </si>
  <si>
    <t>Enero - Febrero</t>
  </si>
  <si>
    <t>Herbicidas:</t>
  </si>
  <si>
    <t xml:space="preserve">  Roundup</t>
  </si>
  <si>
    <t>Insecticidas:</t>
  </si>
  <si>
    <t xml:space="preserve">  Lorsban 4E</t>
  </si>
  <si>
    <t>Octubre - Febrero</t>
  </si>
  <si>
    <t xml:space="preserve">  Karate Zeon</t>
  </si>
  <si>
    <t>Octubre-Enero</t>
  </si>
  <si>
    <t>Diazinon 40 wp</t>
  </si>
  <si>
    <t>Intrepid 240 SC</t>
  </si>
  <si>
    <t>Otros:</t>
  </si>
  <si>
    <t>Etrel, desecante</t>
  </si>
  <si>
    <t>Febrero</t>
  </si>
  <si>
    <t xml:space="preserve">Analisis foliar </t>
  </si>
  <si>
    <t>Enero-febrero</t>
  </si>
  <si>
    <t>Energia para riego</t>
  </si>
  <si>
    <t>Enero - Diciembre</t>
  </si>
  <si>
    <t>Retain (aborto floral)</t>
  </si>
  <si>
    <t>Octubre</t>
  </si>
  <si>
    <t>Fosfimax 40 20</t>
  </si>
  <si>
    <t>Octubre - Diciembre</t>
  </si>
  <si>
    <t>Fertilizantes:</t>
  </si>
  <si>
    <t>RENDIMIENTO (Kg/Há.)</t>
  </si>
  <si>
    <t>PRECIO ESPERADO ($/Kg)</t>
  </si>
  <si>
    <t>ESCENARIOS COSTO UNITARIO  ($/Kg)</t>
  </si>
  <si>
    <t>Rendimiento (Kg/hà)</t>
  </si>
  <si>
    <t>Abril</t>
  </si>
  <si>
    <t>Mercado local</t>
  </si>
  <si>
    <t>NOGAL (Año 9)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</si>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</sst>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General_)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MS Sans Serif"/>
      <family val="2"/>
    </font>
    <font>
      <sz val="8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167" fontId="21" fillId="0" borderId="22"/>
    <xf numFmtId="0" fontId="23" fillId="0" borderId="22"/>
    <xf numFmtId="41" fontId="18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19" fillId="0" borderId="57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 wrapText="1"/>
    </xf>
    <xf numFmtId="17" fontId="19" fillId="0" borderId="57" xfId="0" applyNumberFormat="1" applyFont="1" applyBorder="1" applyAlignment="1">
      <alignment horizontal="right" vertical="center"/>
    </xf>
    <xf numFmtId="3" fontId="19" fillId="0" borderId="57" xfId="0" applyNumberFormat="1" applyFont="1" applyFill="1" applyBorder="1" applyAlignment="1">
      <alignment horizontal="right" vertical="center"/>
    </xf>
    <xf numFmtId="17" fontId="19" fillId="0" borderId="57" xfId="0" applyNumberFormat="1" applyFont="1" applyFill="1" applyBorder="1" applyAlignment="1">
      <alignment horizontal="right" vertical="center"/>
    </xf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3" fontId="19" fillId="0" borderId="56" xfId="0" applyNumberFormat="1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2" fillId="10" borderId="56" xfId="1" applyNumberFormat="1" applyFont="1" applyFill="1" applyBorder="1" applyAlignment="1" applyProtection="1"/>
    <xf numFmtId="0" fontId="22" fillId="10" borderId="56" xfId="1" applyNumberFormat="1" applyFont="1" applyFill="1" applyBorder="1" applyAlignment="1" applyProtection="1">
      <alignment horizontal="center"/>
    </xf>
    <xf numFmtId="0" fontId="22" fillId="10" borderId="56" xfId="2" applyFont="1" applyFill="1" applyBorder="1" applyAlignment="1">
      <alignment horizontal="center"/>
    </xf>
    <xf numFmtId="0" fontId="22" fillId="10" borderId="56" xfId="1" applyNumberFormat="1" applyFont="1" applyFill="1" applyBorder="1" applyAlignment="1" applyProtection="1">
      <alignment horizontal="left"/>
    </xf>
    <xf numFmtId="0" fontId="22" fillId="10" borderId="56" xfId="2" applyFont="1" applyFill="1" applyBorder="1" applyAlignment="1" applyProtection="1">
      <alignment horizontal="left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wrapText="1"/>
    </xf>
    <xf numFmtId="0" fontId="19" fillId="0" borderId="56" xfId="0" applyFont="1" applyBorder="1" applyAlignment="1">
      <alignment vertical="center" wrapText="1"/>
    </xf>
    <xf numFmtId="41" fontId="12" fillId="8" borderId="54" xfId="3" applyFont="1" applyFill="1" applyBorder="1" applyAlignment="1">
      <alignment vertical="center"/>
    </xf>
    <xf numFmtId="41" fontId="12" fillId="8" borderId="55" xfId="3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2" fillId="10" borderId="6" xfId="0" applyNumberFormat="1" applyFont="1" applyFill="1" applyBorder="1" applyAlignment="1">
      <alignment horizontal="right"/>
    </xf>
    <xf numFmtId="3" fontId="19" fillId="10" borderId="56" xfId="0" applyNumberFormat="1" applyFont="1" applyFill="1" applyBorder="1" applyAlignment="1">
      <alignment vertical="center"/>
    </xf>
    <xf numFmtId="2" fontId="19" fillId="0" borderId="56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</cellXfs>
  <cellStyles count="4">
    <cellStyle name="Millares [0]" xfId="3" builtinId="6"/>
    <cellStyle name="Normal" xfId="0" builtinId="0"/>
    <cellStyle name="Normal 2 3" xfId="2" xr:uid="{00000000-0005-0000-0000-000002000000}"/>
    <cellStyle name="Normal_Hoja1" xfId="1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11546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41" y="190500"/>
          <a:ext cx="5824682" cy="1154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07"/>
  <sheetViews>
    <sheetView tabSelected="1" zoomScale="130" zoomScaleNormal="130" workbookViewId="0">
      <selection activeCell="J45" sqref="J45"/>
    </sheetView>
  </sheetViews>
  <sheetFormatPr baseColWidth="10" defaultColWidth="10.86328125" defaultRowHeight="11.25" customHeight="1" x14ac:dyDescent="0.75"/>
  <cols>
    <col min="1" max="1" width="4.40625" style="1" customWidth="1"/>
    <col min="2" max="2" width="16.7265625" style="1" customWidth="1"/>
    <col min="3" max="3" width="19.40625" style="1" customWidth="1"/>
    <col min="4" max="4" width="9.40625" style="1" customWidth="1"/>
    <col min="5" max="5" width="14.40625" style="1" customWidth="1"/>
    <col min="6" max="6" width="11" style="1" customWidth="1"/>
    <col min="7" max="7" width="12.40625" style="1" customWidth="1"/>
    <col min="8" max="255" width="10.863281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156" t="s">
        <v>133</v>
      </c>
      <c r="D9" s="7"/>
      <c r="E9" s="150" t="s">
        <v>127</v>
      </c>
      <c r="F9" s="151"/>
      <c r="G9" s="130">
        <v>3500</v>
      </c>
    </row>
    <row r="10" spans="1:7" ht="38.25" customHeight="1" x14ac:dyDescent="0.75">
      <c r="A10" s="5"/>
      <c r="B10" s="8" t="s">
        <v>1</v>
      </c>
      <c r="C10" s="9" t="s">
        <v>65</v>
      </c>
      <c r="D10" s="10"/>
      <c r="E10" s="152" t="s">
        <v>2</v>
      </c>
      <c r="F10" s="153"/>
      <c r="G10" s="131" t="s">
        <v>131</v>
      </c>
    </row>
    <row r="11" spans="1:7" ht="18" customHeight="1" x14ac:dyDescent="0.75">
      <c r="A11" s="5"/>
      <c r="B11" s="8" t="s">
        <v>3</v>
      </c>
      <c r="C11" s="11" t="s">
        <v>4</v>
      </c>
      <c r="D11" s="10"/>
      <c r="E11" s="152" t="s">
        <v>128</v>
      </c>
      <c r="F11" s="153"/>
      <c r="G11" s="130">
        <v>2000</v>
      </c>
    </row>
    <row r="12" spans="1:7" ht="11.25" customHeight="1" x14ac:dyDescent="0.75">
      <c r="A12" s="5"/>
      <c r="B12" s="8" t="s">
        <v>5</v>
      </c>
      <c r="C12" s="12" t="s">
        <v>60</v>
      </c>
      <c r="D12" s="10"/>
      <c r="E12" s="124" t="s">
        <v>6</v>
      </c>
      <c r="F12" s="125"/>
      <c r="G12" s="130">
        <f>+G9*G11</f>
        <v>7000000</v>
      </c>
    </row>
    <row r="13" spans="1:7" ht="11.25" customHeight="1" x14ac:dyDescent="0.75">
      <c r="A13" s="5"/>
      <c r="B13" s="8" t="s">
        <v>7</v>
      </c>
      <c r="C13" s="11" t="s">
        <v>61</v>
      </c>
      <c r="D13" s="10"/>
      <c r="E13" s="152" t="s">
        <v>8</v>
      </c>
      <c r="F13" s="153"/>
      <c r="G13" s="128" t="s">
        <v>132</v>
      </c>
    </row>
    <row r="14" spans="1:7" ht="13.5" customHeight="1" x14ac:dyDescent="0.75">
      <c r="A14" s="5"/>
      <c r="B14" s="8" t="s">
        <v>9</v>
      </c>
      <c r="C14" s="11" t="s">
        <v>61</v>
      </c>
      <c r="D14" s="10"/>
      <c r="E14" s="152" t="s">
        <v>10</v>
      </c>
      <c r="F14" s="153"/>
      <c r="G14" s="129" t="s">
        <v>78</v>
      </c>
    </row>
    <row r="15" spans="1:7" ht="25.5" customHeight="1" x14ac:dyDescent="0.75">
      <c r="A15" s="5"/>
      <c r="B15" s="8" t="s">
        <v>11</v>
      </c>
      <c r="C15" s="14">
        <v>44267</v>
      </c>
      <c r="D15" s="10"/>
      <c r="E15" s="154" t="s">
        <v>12</v>
      </c>
      <c r="F15" s="155"/>
      <c r="G15" s="127" t="s">
        <v>86</v>
      </c>
    </row>
    <row r="16" spans="1:7" ht="12" customHeight="1" x14ac:dyDescent="0.75">
      <c r="A16" s="2"/>
      <c r="B16" s="15"/>
      <c r="C16" s="16"/>
      <c r="D16" s="17"/>
      <c r="E16" s="18"/>
      <c r="F16" s="18"/>
      <c r="G16" s="19"/>
    </row>
    <row r="17" spans="1:7" ht="12" customHeight="1" x14ac:dyDescent="0.75">
      <c r="A17" s="20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75">
      <c r="A18" s="2"/>
      <c r="B18" s="21"/>
      <c r="C18" s="22"/>
      <c r="D18" s="22"/>
      <c r="E18" s="22"/>
      <c r="F18" s="23"/>
      <c r="G18" s="23"/>
    </row>
    <row r="19" spans="1:7" ht="12" customHeight="1" x14ac:dyDescent="0.75">
      <c r="A19" s="5"/>
      <c r="B19" s="24" t="s">
        <v>14</v>
      </c>
      <c r="C19" s="25"/>
      <c r="D19" s="26"/>
      <c r="E19" s="26"/>
      <c r="F19" s="26"/>
      <c r="G19" s="26"/>
    </row>
    <row r="20" spans="1:7" ht="24" customHeight="1" x14ac:dyDescent="0.75">
      <c r="A20" s="20"/>
      <c r="B20" s="27" t="s">
        <v>15</v>
      </c>
      <c r="C20" s="27" t="s">
        <v>16</v>
      </c>
      <c r="D20" s="27" t="s">
        <v>17</v>
      </c>
      <c r="E20" s="27" t="s">
        <v>18</v>
      </c>
      <c r="F20" s="27" t="s">
        <v>19</v>
      </c>
      <c r="G20" s="27" t="s">
        <v>20</v>
      </c>
    </row>
    <row r="21" spans="1:7" ht="12.75" customHeight="1" x14ac:dyDescent="0.75">
      <c r="A21" s="20"/>
      <c r="B21" s="123" t="s">
        <v>66</v>
      </c>
      <c r="C21" s="28" t="s">
        <v>21</v>
      </c>
      <c r="D21" s="141">
        <v>4</v>
      </c>
      <c r="E21" s="123" t="s">
        <v>67</v>
      </c>
      <c r="F21" s="13">
        <v>18000</v>
      </c>
      <c r="G21" s="13">
        <v>72000</v>
      </c>
    </row>
    <row r="22" spans="1:7" ht="12.75" customHeight="1" x14ac:dyDescent="0.75">
      <c r="A22" s="20"/>
      <c r="B22" s="126" t="s">
        <v>68</v>
      </c>
      <c r="C22" s="28" t="s">
        <v>21</v>
      </c>
      <c r="D22" s="141">
        <v>2</v>
      </c>
      <c r="E22" s="126" t="s">
        <v>67</v>
      </c>
      <c r="F22" s="13">
        <v>18000</v>
      </c>
      <c r="G22" s="13">
        <v>36000</v>
      </c>
    </row>
    <row r="23" spans="1:7" ht="12.75" customHeight="1" x14ac:dyDescent="0.75">
      <c r="A23" s="20"/>
      <c r="B23" s="126" t="s">
        <v>69</v>
      </c>
      <c r="C23" s="28" t="s">
        <v>21</v>
      </c>
      <c r="D23" s="141">
        <v>20</v>
      </c>
      <c r="E23" s="126" t="s">
        <v>26</v>
      </c>
      <c r="F23" s="13">
        <v>18000</v>
      </c>
      <c r="G23" s="13">
        <v>360000</v>
      </c>
    </row>
    <row r="24" spans="1:7" ht="12.75" customHeight="1" x14ac:dyDescent="0.75">
      <c r="A24" s="20"/>
      <c r="B24" s="126" t="s">
        <v>70</v>
      </c>
      <c r="C24" s="28" t="s">
        <v>21</v>
      </c>
      <c r="D24" s="141">
        <v>2</v>
      </c>
      <c r="E24" s="126" t="s">
        <v>71</v>
      </c>
      <c r="F24" s="13">
        <v>18000</v>
      </c>
      <c r="G24" s="13">
        <v>36000</v>
      </c>
    </row>
    <row r="25" spans="1:7" ht="12.75" customHeight="1" x14ac:dyDescent="0.75">
      <c r="A25" s="20"/>
      <c r="B25" s="126" t="s">
        <v>72</v>
      </c>
      <c r="C25" s="28" t="s">
        <v>21</v>
      </c>
      <c r="D25" s="141">
        <v>4</v>
      </c>
      <c r="E25" s="126" t="s">
        <v>73</v>
      </c>
      <c r="F25" s="13">
        <v>18000</v>
      </c>
      <c r="G25" s="13">
        <v>72000</v>
      </c>
    </row>
    <row r="26" spans="1:7" ht="12.75" customHeight="1" x14ac:dyDescent="0.75">
      <c r="A26" s="20"/>
      <c r="B26" s="126" t="s">
        <v>74</v>
      </c>
      <c r="C26" s="28" t="s">
        <v>21</v>
      </c>
      <c r="D26" s="141">
        <v>10</v>
      </c>
      <c r="E26" s="126" t="s">
        <v>75</v>
      </c>
      <c r="F26" s="13">
        <v>18000</v>
      </c>
      <c r="G26" s="13">
        <v>180000</v>
      </c>
    </row>
    <row r="27" spans="1:7" ht="12.75" customHeight="1" x14ac:dyDescent="0.75">
      <c r="A27" s="20"/>
      <c r="B27" s="126" t="s">
        <v>76</v>
      </c>
      <c r="C27" s="28" t="s">
        <v>21</v>
      </c>
      <c r="D27" s="141">
        <v>6</v>
      </c>
      <c r="E27" s="126" t="s">
        <v>73</v>
      </c>
      <c r="F27" s="13">
        <v>18000</v>
      </c>
      <c r="G27" s="13">
        <v>108000</v>
      </c>
    </row>
    <row r="28" spans="1:7" ht="12.75" customHeight="1" x14ac:dyDescent="0.75">
      <c r="A28" s="20"/>
      <c r="B28" s="123" t="s">
        <v>77</v>
      </c>
      <c r="C28" s="28" t="s">
        <v>21</v>
      </c>
      <c r="D28" s="141">
        <v>20</v>
      </c>
      <c r="E28" s="123" t="s">
        <v>78</v>
      </c>
      <c r="F28" s="13">
        <v>18000</v>
      </c>
      <c r="G28" s="13">
        <v>360000</v>
      </c>
    </row>
    <row r="29" spans="1:7" ht="12.75" customHeight="1" x14ac:dyDescent="0.75">
      <c r="A29" s="20"/>
      <c r="B29" s="123" t="s">
        <v>79</v>
      </c>
      <c r="C29" s="28" t="s">
        <v>21</v>
      </c>
      <c r="D29" s="142">
        <v>20</v>
      </c>
      <c r="E29" s="123" t="s">
        <v>78</v>
      </c>
      <c r="F29" s="13">
        <v>18000</v>
      </c>
      <c r="G29" s="13">
        <v>360000</v>
      </c>
    </row>
    <row r="30" spans="1:7" ht="12.75" customHeight="1" x14ac:dyDescent="0.75">
      <c r="A30" s="20"/>
      <c r="B30" s="29" t="s">
        <v>22</v>
      </c>
      <c r="C30" s="30"/>
      <c r="D30" s="30"/>
      <c r="E30" s="30"/>
      <c r="F30" s="31"/>
      <c r="G30" s="32">
        <f>SUM(G21:G29)</f>
        <v>1584000</v>
      </c>
    </row>
    <row r="31" spans="1:7" ht="12" customHeight="1" x14ac:dyDescent="0.75">
      <c r="A31" s="2"/>
      <c r="B31" s="21"/>
      <c r="C31" s="23"/>
      <c r="D31" s="23"/>
      <c r="E31" s="23"/>
      <c r="F31" s="33"/>
      <c r="G31" s="33"/>
    </row>
    <row r="32" spans="1:7" ht="12" customHeight="1" x14ac:dyDescent="0.75">
      <c r="A32" s="5"/>
      <c r="B32" s="34" t="s">
        <v>23</v>
      </c>
      <c r="C32" s="35"/>
      <c r="D32" s="36"/>
      <c r="E32" s="36"/>
      <c r="F32" s="37"/>
      <c r="G32" s="37"/>
    </row>
    <row r="33" spans="1:11" ht="24" customHeight="1" x14ac:dyDescent="0.75">
      <c r="A33" s="5"/>
      <c r="B33" s="38" t="s">
        <v>15</v>
      </c>
      <c r="C33" s="39" t="s">
        <v>16</v>
      </c>
      <c r="D33" s="39" t="s">
        <v>17</v>
      </c>
      <c r="E33" s="38" t="s">
        <v>18</v>
      </c>
      <c r="F33" s="39" t="s">
        <v>19</v>
      </c>
      <c r="G33" s="38" t="s">
        <v>20</v>
      </c>
    </row>
    <row r="34" spans="1:11" ht="12" customHeight="1" x14ac:dyDescent="0.75">
      <c r="A34" s="5"/>
      <c r="B34" s="40"/>
      <c r="C34" s="41"/>
      <c r="D34" s="41"/>
      <c r="E34" s="41"/>
      <c r="F34" s="121"/>
      <c r="G34" s="121"/>
    </row>
    <row r="35" spans="1:11" ht="12" customHeight="1" x14ac:dyDescent="0.75">
      <c r="A35" s="5"/>
      <c r="B35" s="42" t="s">
        <v>24</v>
      </c>
      <c r="C35" s="43"/>
      <c r="D35" s="43"/>
      <c r="E35" s="43"/>
      <c r="F35" s="44"/>
      <c r="G35" s="122">
        <f>SUM(G34)</f>
        <v>0</v>
      </c>
    </row>
    <row r="36" spans="1:11" ht="12" customHeight="1" x14ac:dyDescent="0.75">
      <c r="A36" s="2"/>
      <c r="B36" s="45"/>
      <c r="C36" s="46"/>
      <c r="D36" s="46"/>
      <c r="E36" s="46"/>
      <c r="F36" s="47"/>
      <c r="G36" s="47"/>
    </row>
    <row r="37" spans="1:11" ht="12" customHeight="1" x14ac:dyDescent="0.75">
      <c r="A37" s="5"/>
      <c r="B37" s="34" t="s">
        <v>25</v>
      </c>
      <c r="C37" s="35"/>
      <c r="D37" s="36"/>
      <c r="E37" s="36"/>
      <c r="F37" s="37"/>
      <c r="G37" s="37"/>
    </row>
    <row r="38" spans="1:11" ht="24" customHeight="1" x14ac:dyDescent="0.75">
      <c r="A38" s="5"/>
      <c r="B38" s="48" t="s">
        <v>15</v>
      </c>
      <c r="C38" s="48" t="s">
        <v>16</v>
      </c>
      <c r="D38" s="48" t="s">
        <v>17</v>
      </c>
      <c r="E38" s="48" t="s">
        <v>18</v>
      </c>
      <c r="F38" s="49" t="s">
        <v>19</v>
      </c>
      <c r="G38" s="48" t="s">
        <v>20</v>
      </c>
    </row>
    <row r="39" spans="1:11" ht="12.75" customHeight="1" x14ac:dyDescent="0.75">
      <c r="A39" s="20"/>
      <c r="B39" s="132" t="s">
        <v>80</v>
      </c>
      <c r="C39" s="133" t="s">
        <v>134</v>
      </c>
      <c r="D39" s="133">
        <v>0.125</v>
      </c>
      <c r="E39" s="133" t="s">
        <v>81</v>
      </c>
      <c r="F39" s="157">
        <v>240000</v>
      </c>
      <c r="G39" s="134">
        <f t="shared" ref="G39:G41" si="0">D39*F39</f>
        <v>30000</v>
      </c>
    </row>
    <row r="40" spans="1:11" ht="12.75" customHeight="1" x14ac:dyDescent="0.75">
      <c r="A40" s="20"/>
      <c r="B40" s="132" t="s">
        <v>82</v>
      </c>
      <c r="C40" s="133" t="s">
        <v>134</v>
      </c>
      <c r="D40" s="158">
        <v>1</v>
      </c>
      <c r="E40" s="133" t="s">
        <v>83</v>
      </c>
      <c r="F40" s="157">
        <v>240000</v>
      </c>
      <c r="G40" s="134">
        <f t="shared" si="0"/>
        <v>240000</v>
      </c>
    </row>
    <row r="41" spans="1:11" ht="21" customHeight="1" x14ac:dyDescent="0.75">
      <c r="A41" s="20"/>
      <c r="B41" s="143" t="s">
        <v>84</v>
      </c>
      <c r="C41" s="133" t="s">
        <v>134</v>
      </c>
      <c r="D41" s="133">
        <v>0.375</v>
      </c>
      <c r="E41" s="133" t="s">
        <v>78</v>
      </c>
      <c r="F41" s="157">
        <v>240000</v>
      </c>
      <c r="G41" s="134">
        <f t="shared" si="0"/>
        <v>90000</v>
      </c>
    </row>
    <row r="42" spans="1:11" ht="12.75" customHeight="1" x14ac:dyDescent="0.75">
      <c r="A42" s="5"/>
      <c r="B42" s="50" t="s">
        <v>27</v>
      </c>
      <c r="C42" s="51"/>
      <c r="D42" s="51"/>
      <c r="E42" s="51"/>
      <c r="F42" s="52"/>
      <c r="G42" s="53">
        <f>SUM(G39:G41)</f>
        <v>360000</v>
      </c>
    </row>
    <row r="43" spans="1:11" ht="12" customHeight="1" x14ac:dyDescent="0.75">
      <c r="A43" s="2"/>
      <c r="B43" s="45"/>
      <c r="C43" s="46"/>
      <c r="D43" s="46"/>
      <c r="E43" s="46"/>
      <c r="F43" s="47"/>
      <c r="G43" s="47"/>
    </row>
    <row r="44" spans="1:11" ht="12" customHeight="1" x14ac:dyDescent="0.75">
      <c r="A44" s="5"/>
      <c r="B44" s="34" t="s">
        <v>28</v>
      </c>
      <c r="C44" s="35"/>
      <c r="D44" s="36"/>
      <c r="E44" s="36"/>
      <c r="F44" s="37"/>
      <c r="G44" s="37"/>
    </row>
    <row r="45" spans="1:11" ht="24" customHeight="1" x14ac:dyDescent="0.75">
      <c r="A45" s="5"/>
      <c r="B45" s="49" t="s">
        <v>29</v>
      </c>
      <c r="C45" s="49" t="s">
        <v>30</v>
      </c>
      <c r="D45" s="49" t="s">
        <v>31</v>
      </c>
      <c r="E45" s="49" t="s">
        <v>18</v>
      </c>
      <c r="F45" s="49" t="s">
        <v>19</v>
      </c>
      <c r="G45" s="49" t="s">
        <v>20</v>
      </c>
      <c r="K45" s="120"/>
    </row>
    <row r="46" spans="1:11" ht="12.75" customHeight="1" x14ac:dyDescent="0.75">
      <c r="A46" s="20"/>
      <c r="B46" s="135" t="s">
        <v>126</v>
      </c>
      <c r="C46" s="133"/>
      <c r="D46" s="133"/>
      <c r="E46" s="133"/>
      <c r="F46" s="134"/>
      <c r="G46" s="134"/>
      <c r="K46" s="120"/>
    </row>
    <row r="47" spans="1:11" ht="12.75" customHeight="1" x14ac:dyDescent="0.75">
      <c r="A47" s="20"/>
      <c r="B47" s="132" t="s">
        <v>87</v>
      </c>
      <c r="C47" s="133" t="s">
        <v>62</v>
      </c>
      <c r="D47" s="133">
        <v>200</v>
      </c>
      <c r="E47" s="133" t="s">
        <v>88</v>
      </c>
      <c r="F47" s="134">
        <v>340.48</v>
      </c>
      <c r="G47" s="134">
        <f>+F47*D47</f>
        <v>68096</v>
      </c>
      <c r="K47" s="120"/>
    </row>
    <row r="48" spans="1:11" ht="12.75" customHeight="1" x14ac:dyDescent="0.75">
      <c r="A48" s="20"/>
      <c r="B48" s="136" t="s">
        <v>89</v>
      </c>
      <c r="C48" s="137" t="s">
        <v>62</v>
      </c>
      <c r="D48" s="137">
        <v>80</v>
      </c>
      <c r="E48" s="138" t="s">
        <v>90</v>
      </c>
      <c r="F48" s="134">
        <v>896.00000000000011</v>
      </c>
      <c r="G48" s="134">
        <f t="shared" ref="G48:G51" si="1">+F48*D48</f>
        <v>71680.000000000015</v>
      </c>
      <c r="K48" s="120"/>
    </row>
    <row r="49" spans="1:11" ht="12.75" customHeight="1" x14ac:dyDescent="0.75">
      <c r="A49" s="20"/>
      <c r="B49" s="139" t="s">
        <v>91</v>
      </c>
      <c r="C49" s="137" t="s">
        <v>62</v>
      </c>
      <c r="D49" s="137">
        <v>50</v>
      </c>
      <c r="E49" s="138" t="s">
        <v>92</v>
      </c>
      <c r="F49" s="134">
        <v>978.88000000000011</v>
      </c>
      <c r="G49" s="134">
        <f t="shared" si="1"/>
        <v>48944.000000000007</v>
      </c>
      <c r="K49" s="120"/>
    </row>
    <row r="50" spans="1:11" ht="12.75" customHeight="1" x14ac:dyDescent="0.75">
      <c r="A50" s="20"/>
      <c r="B50" s="139" t="s">
        <v>93</v>
      </c>
      <c r="C50" s="137" t="s">
        <v>62</v>
      </c>
      <c r="D50" s="137">
        <v>40</v>
      </c>
      <c r="E50" s="138" t="s">
        <v>94</v>
      </c>
      <c r="F50" s="134">
        <v>539.84</v>
      </c>
      <c r="G50" s="134">
        <f t="shared" si="1"/>
        <v>21593.600000000002</v>
      </c>
      <c r="K50" s="120"/>
    </row>
    <row r="51" spans="1:11" ht="12.75" customHeight="1" x14ac:dyDescent="0.75">
      <c r="A51" s="20"/>
      <c r="B51" s="132" t="s">
        <v>95</v>
      </c>
      <c r="C51" s="133" t="s">
        <v>32</v>
      </c>
      <c r="D51" s="133">
        <v>3</v>
      </c>
      <c r="E51" s="133" t="s">
        <v>96</v>
      </c>
      <c r="F51" s="134">
        <v>6524.0000000000009</v>
      </c>
      <c r="G51" s="134">
        <f t="shared" si="1"/>
        <v>19572.000000000004</v>
      </c>
      <c r="K51" s="120"/>
    </row>
    <row r="52" spans="1:11" ht="12.75" customHeight="1" x14ac:dyDescent="0.75">
      <c r="A52" s="20"/>
      <c r="B52" s="135" t="s">
        <v>97</v>
      </c>
      <c r="C52" s="133"/>
      <c r="D52" s="133"/>
      <c r="E52" s="133"/>
      <c r="F52" s="134"/>
      <c r="G52" s="134"/>
      <c r="K52" s="120"/>
    </row>
    <row r="53" spans="1:11" ht="12.75" customHeight="1" x14ac:dyDescent="0.75">
      <c r="A53" s="20"/>
      <c r="B53" s="140" t="s">
        <v>98</v>
      </c>
      <c r="C53" s="133" t="s">
        <v>32</v>
      </c>
      <c r="D53" s="133">
        <v>4</v>
      </c>
      <c r="E53" s="133" t="s">
        <v>26</v>
      </c>
      <c r="F53" s="134">
        <v>2561.44</v>
      </c>
      <c r="G53" s="134">
        <f t="shared" ref="G53:G70" si="2">+F53*D53</f>
        <v>10245.76</v>
      </c>
      <c r="K53" s="120"/>
    </row>
    <row r="54" spans="1:11" ht="12.75" customHeight="1" x14ac:dyDescent="0.75">
      <c r="A54" s="20"/>
      <c r="B54" s="132" t="s">
        <v>99</v>
      </c>
      <c r="C54" s="133" t="s">
        <v>62</v>
      </c>
      <c r="D54" s="133">
        <v>70</v>
      </c>
      <c r="E54" s="133" t="s">
        <v>100</v>
      </c>
      <c r="F54" s="134">
        <v>6401.920000000001</v>
      </c>
      <c r="G54" s="134">
        <f t="shared" si="2"/>
        <v>448134.40000000008</v>
      </c>
      <c r="K54" s="120"/>
    </row>
    <row r="55" spans="1:11" ht="12.75" customHeight="1" x14ac:dyDescent="0.75">
      <c r="A55" s="20"/>
      <c r="B55" s="140" t="s">
        <v>101</v>
      </c>
      <c r="C55" s="133" t="s">
        <v>32</v>
      </c>
      <c r="D55" s="133">
        <v>4</v>
      </c>
      <c r="E55" s="133" t="s">
        <v>102</v>
      </c>
      <c r="F55" s="134">
        <v>2095.52</v>
      </c>
      <c r="G55" s="134">
        <f t="shared" si="2"/>
        <v>8382.08</v>
      </c>
      <c r="K55" s="120"/>
    </row>
    <row r="56" spans="1:11" ht="12.75" customHeight="1" x14ac:dyDescent="0.75">
      <c r="A56" s="20"/>
      <c r="B56" s="135" t="s">
        <v>103</v>
      </c>
      <c r="C56" s="133"/>
      <c r="D56" s="133"/>
      <c r="E56" s="133"/>
      <c r="F56" s="134"/>
      <c r="G56" s="134"/>
      <c r="K56" s="120"/>
    </row>
    <row r="57" spans="1:11" ht="12.75" customHeight="1" x14ac:dyDescent="0.75">
      <c r="A57" s="20"/>
      <c r="B57" s="132" t="s">
        <v>104</v>
      </c>
      <c r="C57" s="133" t="s">
        <v>32</v>
      </c>
      <c r="D57" s="133">
        <v>1</v>
      </c>
      <c r="E57" s="133" t="s">
        <v>105</v>
      </c>
      <c r="F57" s="159">
        <v>51916.480000000003</v>
      </c>
      <c r="G57" s="134">
        <f t="shared" si="2"/>
        <v>51916.480000000003</v>
      </c>
      <c r="K57" s="120"/>
    </row>
    <row r="58" spans="1:11" ht="12.75" customHeight="1" x14ac:dyDescent="0.75">
      <c r="A58" s="20"/>
      <c r="B58" s="135" t="s">
        <v>106</v>
      </c>
      <c r="C58" s="133"/>
      <c r="D58" s="133"/>
      <c r="E58" s="133"/>
      <c r="F58" s="134"/>
      <c r="G58" s="134"/>
      <c r="K58" s="120"/>
    </row>
    <row r="59" spans="1:11" ht="12.75" customHeight="1" x14ac:dyDescent="0.75">
      <c r="A59" s="20"/>
      <c r="B59" s="132" t="s">
        <v>107</v>
      </c>
      <c r="C59" s="133" t="s">
        <v>32</v>
      </c>
      <c r="D59" s="133">
        <v>5</v>
      </c>
      <c r="E59" s="133" t="s">
        <v>88</v>
      </c>
      <c r="F59" s="159">
        <v>6984.3200000000006</v>
      </c>
      <c r="G59" s="134">
        <f t="shared" si="2"/>
        <v>34921.600000000006</v>
      </c>
      <c r="K59" s="120"/>
    </row>
    <row r="60" spans="1:11" ht="12.75" customHeight="1" x14ac:dyDescent="0.75">
      <c r="A60" s="20"/>
      <c r="B60" s="135" t="s">
        <v>108</v>
      </c>
      <c r="C60" s="133"/>
      <c r="D60" s="133"/>
      <c r="E60" s="133"/>
      <c r="F60" s="134"/>
      <c r="G60" s="134"/>
      <c r="K60" s="120"/>
    </row>
    <row r="61" spans="1:11" ht="12.75" customHeight="1" x14ac:dyDescent="0.75">
      <c r="A61" s="20"/>
      <c r="B61" s="132" t="s">
        <v>109</v>
      </c>
      <c r="C61" s="133" t="s">
        <v>32</v>
      </c>
      <c r="D61" s="133">
        <v>3</v>
      </c>
      <c r="E61" s="133" t="s">
        <v>110</v>
      </c>
      <c r="F61" s="134">
        <v>9149.2800000000007</v>
      </c>
      <c r="G61" s="134">
        <f t="shared" si="2"/>
        <v>27447.840000000004</v>
      </c>
      <c r="K61" s="120"/>
    </row>
    <row r="62" spans="1:11" ht="12.75" customHeight="1" x14ac:dyDescent="0.75">
      <c r="A62" s="20"/>
      <c r="B62" s="132" t="s">
        <v>111</v>
      </c>
      <c r="C62" s="133" t="s">
        <v>32</v>
      </c>
      <c r="D62" s="133">
        <v>0.5</v>
      </c>
      <c r="E62" s="133" t="s">
        <v>112</v>
      </c>
      <c r="F62" s="134">
        <v>27554.240000000002</v>
      </c>
      <c r="G62" s="134">
        <f t="shared" si="2"/>
        <v>13777.12</v>
      </c>
    </row>
    <row r="63" spans="1:11" ht="12.75" customHeight="1" x14ac:dyDescent="0.75">
      <c r="A63" s="20"/>
      <c r="B63" s="132" t="s">
        <v>113</v>
      </c>
      <c r="C63" s="133" t="s">
        <v>32</v>
      </c>
      <c r="D63" s="133">
        <v>3</v>
      </c>
      <c r="E63" s="133" t="s">
        <v>96</v>
      </c>
      <c r="F63" s="134">
        <v>11175.36</v>
      </c>
      <c r="G63" s="134">
        <f t="shared" si="2"/>
        <v>33526.080000000002</v>
      </c>
    </row>
    <row r="64" spans="1:11" ht="12.75" customHeight="1" x14ac:dyDescent="0.75">
      <c r="A64" s="20"/>
      <c r="B64" s="132" t="s">
        <v>114</v>
      </c>
      <c r="C64" s="133" t="s">
        <v>32</v>
      </c>
      <c r="D64" s="133">
        <v>1</v>
      </c>
      <c r="E64" s="133" t="s">
        <v>112</v>
      </c>
      <c r="F64" s="134">
        <v>104067.04000000001</v>
      </c>
      <c r="G64" s="134">
        <f t="shared" si="2"/>
        <v>104067.04000000001</v>
      </c>
    </row>
    <row r="65" spans="1:7" ht="12.75" customHeight="1" x14ac:dyDescent="0.75">
      <c r="A65" s="20"/>
      <c r="B65" s="135" t="s">
        <v>115</v>
      </c>
      <c r="C65" s="133"/>
      <c r="D65" s="133"/>
      <c r="E65" s="133"/>
      <c r="F65" s="134"/>
      <c r="G65" s="134"/>
    </row>
    <row r="66" spans="1:7" ht="12.75" customHeight="1" x14ac:dyDescent="0.75">
      <c r="A66" s="20"/>
      <c r="B66" s="140" t="s">
        <v>116</v>
      </c>
      <c r="C66" s="133" t="s">
        <v>32</v>
      </c>
      <c r="D66" s="133">
        <v>1</v>
      </c>
      <c r="E66" s="133" t="s">
        <v>117</v>
      </c>
      <c r="F66" s="134">
        <v>37133.600000000006</v>
      </c>
      <c r="G66" s="134">
        <f>+F66*D66</f>
        <v>37133.600000000006</v>
      </c>
    </row>
    <row r="67" spans="1:7" ht="12.75" customHeight="1" x14ac:dyDescent="0.75">
      <c r="A67" s="20"/>
      <c r="B67" s="132" t="s">
        <v>118</v>
      </c>
      <c r="C67" s="133" t="s">
        <v>16</v>
      </c>
      <c r="D67" s="133">
        <v>1</v>
      </c>
      <c r="E67" s="133" t="s">
        <v>119</v>
      </c>
      <c r="F67" s="134">
        <v>26957.280000000002</v>
      </c>
      <c r="G67" s="134">
        <f t="shared" si="2"/>
        <v>26957.280000000002</v>
      </c>
    </row>
    <row r="68" spans="1:7" ht="12.75" customHeight="1" x14ac:dyDescent="0.75">
      <c r="A68" s="20"/>
      <c r="B68" s="132" t="s">
        <v>120</v>
      </c>
      <c r="C68" s="133" t="s">
        <v>63</v>
      </c>
      <c r="D68" s="133">
        <v>1</v>
      </c>
      <c r="E68" s="133" t="s">
        <v>121</v>
      </c>
      <c r="F68" s="134">
        <v>183798.72000000003</v>
      </c>
      <c r="G68" s="134">
        <f t="shared" si="2"/>
        <v>183798.72000000003</v>
      </c>
    </row>
    <row r="69" spans="1:7" ht="12.75" customHeight="1" x14ac:dyDescent="0.75">
      <c r="A69" s="20"/>
      <c r="B69" s="140" t="s">
        <v>122</v>
      </c>
      <c r="C69" s="133" t="s">
        <v>62</v>
      </c>
      <c r="D69" s="133">
        <v>1</v>
      </c>
      <c r="E69" s="133" t="s">
        <v>123</v>
      </c>
      <c r="F69" s="134">
        <v>453983.04000000004</v>
      </c>
      <c r="G69" s="134">
        <f t="shared" si="2"/>
        <v>453983.04000000004</v>
      </c>
    </row>
    <row r="70" spans="1:7" ht="12.75" customHeight="1" x14ac:dyDescent="0.75">
      <c r="A70" s="20"/>
      <c r="B70" s="140" t="s">
        <v>124</v>
      </c>
      <c r="C70" s="133" t="s">
        <v>32</v>
      </c>
      <c r="D70" s="133">
        <v>20</v>
      </c>
      <c r="E70" s="133" t="s">
        <v>125</v>
      </c>
      <c r="F70" s="134">
        <v>5902.4000000000005</v>
      </c>
      <c r="G70" s="134">
        <f t="shared" si="2"/>
        <v>118048.00000000001</v>
      </c>
    </row>
    <row r="71" spans="1:7" ht="13.5" customHeight="1" x14ac:dyDescent="0.75">
      <c r="A71" s="5"/>
      <c r="B71" s="56" t="s">
        <v>33</v>
      </c>
      <c r="C71" s="57"/>
      <c r="D71" s="57"/>
      <c r="E71" s="57"/>
      <c r="F71" s="58"/>
      <c r="G71" s="59">
        <f>SUM(G46:G70)</f>
        <v>1782224.6400000001</v>
      </c>
    </row>
    <row r="72" spans="1:7" ht="12" customHeight="1" x14ac:dyDescent="0.75">
      <c r="A72" s="2"/>
      <c r="B72" s="45"/>
      <c r="C72" s="46"/>
      <c r="D72" s="46"/>
      <c r="E72" s="60"/>
      <c r="F72" s="47"/>
      <c r="G72" s="47"/>
    </row>
    <row r="73" spans="1:7" ht="12" customHeight="1" x14ac:dyDescent="0.75">
      <c r="A73" s="5"/>
      <c r="B73" s="34" t="s">
        <v>34</v>
      </c>
      <c r="C73" s="35"/>
      <c r="D73" s="36"/>
      <c r="E73" s="36"/>
      <c r="F73" s="37"/>
      <c r="G73" s="37"/>
    </row>
    <row r="74" spans="1:7" ht="24" customHeight="1" x14ac:dyDescent="0.75">
      <c r="A74" s="5"/>
      <c r="B74" s="48" t="s">
        <v>35</v>
      </c>
      <c r="C74" s="49" t="s">
        <v>30</v>
      </c>
      <c r="D74" s="49" t="s">
        <v>31</v>
      </c>
      <c r="E74" s="48" t="s">
        <v>18</v>
      </c>
      <c r="F74" s="49" t="s">
        <v>19</v>
      </c>
      <c r="G74" s="48" t="s">
        <v>20</v>
      </c>
    </row>
    <row r="75" spans="1:7" ht="12.75" customHeight="1" x14ac:dyDescent="0.75">
      <c r="A75" s="20"/>
      <c r="B75" s="123" t="s">
        <v>85</v>
      </c>
      <c r="C75" s="54" t="s">
        <v>62</v>
      </c>
      <c r="D75" s="55">
        <v>3500</v>
      </c>
      <c r="E75" s="28" t="s">
        <v>78</v>
      </c>
      <c r="F75" s="61">
        <v>15</v>
      </c>
      <c r="G75" s="55">
        <v>52500</v>
      </c>
    </row>
    <row r="76" spans="1:7" ht="13.5" customHeight="1" x14ac:dyDescent="0.75">
      <c r="A76" s="5"/>
      <c r="B76" s="62" t="s">
        <v>36</v>
      </c>
      <c r="C76" s="63"/>
      <c r="D76" s="63"/>
      <c r="E76" s="63"/>
      <c r="F76" s="64"/>
      <c r="G76" s="65">
        <f>SUM(G75)</f>
        <v>52500</v>
      </c>
    </row>
    <row r="77" spans="1:7" ht="12" customHeight="1" x14ac:dyDescent="0.75">
      <c r="A77" s="2"/>
      <c r="B77" s="81"/>
      <c r="C77" s="81"/>
      <c r="D77" s="81"/>
      <c r="E77" s="81"/>
      <c r="F77" s="82"/>
      <c r="G77" s="82"/>
    </row>
    <row r="78" spans="1:7" ht="12" customHeight="1" x14ac:dyDescent="0.75">
      <c r="A78" s="78"/>
      <c r="B78" s="83" t="s">
        <v>37</v>
      </c>
      <c r="C78" s="84"/>
      <c r="D78" s="84"/>
      <c r="E78" s="84"/>
      <c r="F78" s="84"/>
      <c r="G78" s="85">
        <f>G30+G35+G42+G71+G76</f>
        <v>3778724.64</v>
      </c>
    </row>
    <row r="79" spans="1:7" ht="12" customHeight="1" x14ac:dyDescent="0.75">
      <c r="A79" s="78"/>
      <c r="B79" s="86" t="s">
        <v>38</v>
      </c>
      <c r="C79" s="67"/>
      <c r="D79" s="67"/>
      <c r="E79" s="67"/>
      <c r="F79" s="67"/>
      <c r="G79" s="87">
        <f>G78*0.05</f>
        <v>188936.23200000002</v>
      </c>
    </row>
    <row r="80" spans="1:7" ht="12" customHeight="1" x14ac:dyDescent="0.75">
      <c r="A80" s="78"/>
      <c r="B80" s="88" t="s">
        <v>39</v>
      </c>
      <c r="C80" s="66"/>
      <c r="D80" s="66"/>
      <c r="E80" s="66"/>
      <c r="F80" s="66"/>
      <c r="G80" s="89">
        <f>G79+G78</f>
        <v>3967660.872</v>
      </c>
    </row>
    <row r="81" spans="1:7" ht="12" customHeight="1" x14ac:dyDescent="0.75">
      <c r="A81" s="78"/>
      <c r="B81" s="86" t="s">
        <v>40</v>
      </c>
      <c r="C81" s="67"/>
      <c r="D81" s="67"/>
      <c r="E81" s="67"/>
      <c r="F81" s="67"/>
      <c r="G81" s="87">
        <f>G12</f>
        <v>7000000</v>
      </c>
    </row>
    <row r="82" spans="1:7" ht="12" customHeight="1" x14ac:dyDescent="0.75">
      <c r="A82" s="78"/>
      <c r="B82" s="90" t="s">
        <v>41</v>
      </c>
      <c r="C82" s="91"/>
      <c r="D82" s="91"/>
      <c r="E82" s="91"/>
      <c r="F82" s="91"/>
      <c r="G82" s="92">
        <f>G81-G80</f>
        <v>3032339.128</v>
      </c>
    </row>
    <row r="83" spans="1:7" ht="12" customHeight="1" x14ac:dyDescent="0.75">
      <c r="A83" s="78"/>
      <c r="B83" s="79" t="s">
        <v>42</v>
      </c>
      <c r="C83" s="80"/>
      <c r="D83" s="80"/>
      <c r="E83" s="80"/>
      <c r="F83" s="80"/>
      <c r="G83" s="75"/>
    </row>
    <row r="84" spans="1:7" ht="12.75" customHeight="1" thickBot="1" x14ac:dyDescent="0.9">
      <c r="A84" s="78"/>
      <c r="B84" s="93"/>
      <c r="C84" s="80"/>
      <c r="D84" s="80"/>
      <c r="E84" s="80"/>
      <c r="F84" s="80"/>
      <c r="G84" s="75"/>
    </row>
    <row r="85" spans="1:7" ht="12" customHeight="1" x14ac:dyDescent="0.75">
      <c r="A85" s="78"/>
      <c r="B85" s="105" t="s">
        <v>43</v>
      </c>
      <c r="C85" s="106"/>
      <c r="D85" s="106"/>
      <c r="E85" s="106"/>
      <c r="F85" s="107"/>
      <c r="G85" s="75"/>
    </row>
    <row r="86" spans="1:7" ht="12" customHeight="1" x14ac:dyDescent="0.75">
      <c r="A86" s="78"/>
      <c r="B86" s="108" t="s">
        <v>44</v>
      </c>
      <c r="C86" s="77"/>
      <c r="D86" s="77"/>
      <c r="E86" s="77"/>
      <c r="F86" s="109"/>
      <c r="G86" s="75"/>
    </row>
    <row r="87" spans="1:7" ht="12" customHeight="1" x14ac:dyDescent="0.75">
      <c r="A87" s="78"/>
      <c r="B87" s="108" t="s">
        <v>45</v>
      </c>
      <c r="C87" s="77"/>
      <c r="D87" s="77"/>
      <c r="E87" s="77"/>
      <c r="F87" s="109"/>
      <c r="G87" s="75"/>
    </row>
    <row r="88" spans="1:7" ht="12" customHeight="1" x14ac:dyDescent="0.75">
      <c r="A88" s="78"/>
      <c r="B88" s="108" t="s">
        <v>46</v>
      </c>
      <c r="C88" s="77"/>
      <c r="D88" s="77"/>
      <c r="E88" s="77"/>
      <c r="F88" s="109"/>
      <c r="G88" s="75"/>
    </row>
    <row r="89" spans="1:7" ht="12" customHeight="1" x14ac:dyDescent="0.75">
      <c r="A89" s="78"/>
      <c r="B89" s="108" t="s">
        <v>47</v>
      </c>
      <c r="C89" s="77"/>
      <c r="D89" s="77"/>
      <c r="E89" s="77"/>
      <c r="F89" s="109"/>
      <c r="G89" s="75"/>
    </row>
    <row r="90" spans="1:7" ht="12" customHeight="1" x14ac:dyDescent="0.75">
      <c r="A90" s="78"/>
      <c r="B90" s="108" t="s">
        <v>48</v>
      </c>
      <c r="C90" s="77"/>
      <c r="D90" s="77"/>
      <c r="E90" s="77"/>
      <c r="F90" s="109"/>
      <c r="G90" s="75"/>
    </row>
    <row r="91" spans="1:7" ht="12.75" customHeight="1" thickBot="1" x14ac:dyDescent="0.9">
      <c r="A91" s="78"/>
      <c r="B91" s="110" t="s">
        <v>49</v>
      </c>
      <c r="C91" s="111"/>
      <c r="D91" s="111"/>
      <c r="E91" s="111"/>
      <c r="F91" s="112"/>
      <c r="G91" s="75"/>
    </row>
    <row r="92" spans="1:7" ht="12.75" customHeight="1" x14ac:dyDescent="0.75">
      <c r="A92" s="78"/>
      <c r="B92" s="103"/>
      <c r="C92" s="77"/>
      <c r="D92" s="77"/>
      <c r="E92" s="77"/>
      <c r="F92" s="77"/>
      <c r="G92" s="75"/>
    </row>
    <row r="93" spans="1:7" ht="15" customHeight="1" thickBot="1" x14ac:dyDescent="0.9">
      <c r="A93" s="78"/>
      <c r="B93" s="148" t="s">
        <v>50</v>
      </c>
      <c r="C93" s="149"/>
      <c r="D93" s="102"/>
      <c r="E93" s="69"/>
      <c r="F93" s="69"/>
      <c r="G93" s="75"/>
    </row>
    <row r="94" spans="1:7" ht="12" customHeight="1" x14ac:dyDescent="0.75">
      <c r="A94" s="78"/>
      <c r="B94" s="95" t="s">
        <v>35</v>
      </c>
      <c r="C94" s="70" t="s">
        <v>51</v>
      </c>
      <c r="D94" s="96" t="s">
        <v>52</v>
      </c>
      <c r="E94" s="69"/>
      <c r="F94" s="69"/>
      <c r="G94" s="75"/>
    </row>
    <row r="95" spans="1:7" ht="12" customHeight="1" x14ac:dyDescent="0.75">
      <c r="A95" s="78"/>
      <c r="B95" s="97" t="s">
        <v>53</v>
      </c>
      <c r="C95" s="71">
        <f>G30</f>
        <v>1584000</v>
      </c>
      <c r="D95" s="98">
        <f>(C95/C101)</f>
        <v>0.39922766866956166</v>
      </c>
      <c r="E95" s="69"/>
      <c r="F95" s="69"/>
      <c r="G95" s="75"/>
    </row>
    <row r="96" spans="1:7" ht="12" customHeight="1" x14ac:dyDescent="0.75">
      <c r="A96" s="78"/>
      <c r="B96" s="97" t="s">
        <v>54</v>
      </c>
      <c r="C96" s="71">
        <f>G35</f>
        <v>0</v>
      </c>
      <c r="D96" s="98">
        <v>0</v>
      </c>
      <c r="E96" s="69"/>
      <c r="F96" s="69"/>
      <c r="G96" s="75"/>
    </row>
    <row r="97" spans="1:7" ht="12" customHeight="1" x14ac:dyDescent="0.75">
      <c r="A97" s="78"/>
      <c r="B97" s="97" t="s">
        <v>55</v>
      </c>
      <c r="C97" s="71">
        <f>G42</f>
        <v>360000</v>
      </c>
      <c r="D97" s="98">
        <f>(C97/C101)</f>
        <v>9.0733561061264012E-2</v>
      </c>
      <c r="E97" s="69"/>
      <c r="F97" s="69"/>
      <c r="G97" s="75"/>
    </row>
    <row r="98" spans="1:7" ht="12" customHeight="1" x14ac:dyDescent="0.75">
      <c r="A98" s="78"/>
      <c r="B98" s="97" t="s">
        <v>29</v>
      </c>
      <c r="C98" s="71">
        <f>G71</f>
        <v>1782224.6400000001</v>
      </c>
      <c r="D98" s="98">
        <f>(C98/C101)</f>
        <v>0.44918774499535913</v>
      </c>
      <c r="E98" s="69"/>
      <c r="F98" s="69"/>
      <c r="G98" s="75"/>
    </row>
    <row r="99" spans="1:7" ht="12" customHeight="1" x14ac:dyDescent="0.75">
      <c r="A99" s="78"/>
      <c r="B99" s="97" t="s">
        <v>56</v>
      </c>
      <c r="C99" s="72">
        <f>G76</f>
        <v>52500</v>
      </c>
      <c r="D99" s="98">
        <f>(C99/C101)</f>
        <v>1.3231977654767668E-2</v>
      </c>
      <c r="E99" s="74"/>
      <c r="F99" s="74"/>
      <c r="G99" s="75"/>
    </row>
    <row r="100" spans="1:7" ht="12" customHeight="1" x14ac:dyDescent="0.75">
      <c r="A100" s="78"/>
      <c r="B100" s="97" t="s">
        <v>57</v>
      </c>
      <c r="C100" s="72">
        <f>G79</f>
        <v>188936.23200000002</v>
      </c>
      <c r="D100" s="98">
        <f>(C100/C101)</f>
        <v>4.7619047619047623E-2</v>
      </c>
      <c r="E100" s="74"/>
      <c r="F100" s="74"/>
      <c r="G100" s="75"/>
    </row>
    <row r="101" spans="1:7" ht="12.75" customHeight="1" thickBot="1" x14ac:dyDescent="0.9">
      <c r="A101" s="78"/>
      <c r="B101" s="99" t="s">
        <v>58</v>
      </c>
      <c r="C101" s="100">
        <f>SUM(C95:C100)</f>
        <v>3967660.872</v>
      </c>
      <c r="D101" s="101">
        <f>SUM(D95:D100)</f>
        <v>1</v>
      </c>
      <c r="E101" s="74"/>
      <c r="F101" s="74"/>
      <c r="G101" s="75"/>
    </row>
    <row r="102" spans="1:7" ht="12" customHeight="1" x14ac:dyDescent="0.75">
      <c r="A102" s="78"/>
      <c r="B102" s="93"/>
      <c r="C102" s="80"/>
      <c r="D102" s="80"/>
      <c r="E102" s="80"/>
      <c r="F102" s="80"/>
      <c r="G102" s="75"/>
    </row>
    <row r="103" spans="1:7" ht="12.75" customHeight="1" x14ac:dyDescent="0.75">
      <c r="A103" s="78"/>
      <c r="B103" s="94"/>
      <c r="C103" s="80"/>
      <c r="D103" s="80"/>
      <c r="E103" s="80"/>
      <c r="F103" s="80"/>
      <c r="G103" s="75"/>
    </row>
    <row r="104" spans="1:7" ht="12" customHeight="1" thickBot="1" x14ac:dyDescent="0.9">
      <c r="A104" s="68"/>
      <c r="B104" s="114"/>
      <c r="C104" s="115" t="s">
        <v>129</v>
      </c>
      <c r="D104" s="116"/>
      <c r="E104" s="117"/>
      <c r="F104" s="73"/>
      <c r="G104" s="75"/>
    </row>
    <row r="105" spans="1:7" ht="12" customHeight="1" x14ac:dyDescent="0.75">
      <c r="A105" s="78"/>
      <c r="B105" s="118" t="s">
        <v>130</v>
      </c>
      <c r="C105" s="144">
        <v>3000</v>
      </c>
      <c r="D105" s="144">
        <v>3500</v>
      </c>
      <c r="E105" s="145">
        <v>4000</v>
      </c>
      <c r="F105" s="113"/>
      <c r="G105" s="76"/>
    </row>
    <row r="106" spans="1:7" ht="12.75" customHeight="1" thickBot="1" x14ac:dyDescent="0.9">
      <c r="A106" s="78"/>
      <c r="B106" s="99" t="s">
        <v>64</v>
      </c>
      <c r="C106" s="100">
        <f>(G80/C105)</f>
        <v>1322.5536239999999</v>
      </c>
      <c r="D106" s="100">
        <f>(G80/D105)</f>
        <v>1133.6173919999999</v>
      </c>
      <c r="E106" s="119">
        <f>(G80/E105)</f>
        <v>991.91521799999998</v>
      </c>
      <c r="F106" s="113"/>
      <c r="G106" s="76"/>
    </row>
    <row r="107" spans="1:7" ht="15.65" customHeight="1" x14ac:dyDescent="0.75">
      <c r="A107" s="78"/>
      <c r="B107" s="104" t="s">
        <v>59</v>
      </c>
      <c r="C107" s="77"/>
      <c r="D107" s="77"/>
      <c r="E107" s="77"/>
      <c r="F107" s="77"/>
      <c r="G107" s="77"/>
    </row>
  </sheetData>
  <mergeCells count="8">
    <mergeCell ref="B17:G17"/>
    <mergeCell ref="B93:C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dcterms:created xsi:type="dcterms:W3CDTF">2020-11-27T12:49:26Z</dcterms:created>
  <dcterms:modified xsi:type="dcterms:W3CDTF">2021-03-29T22:52:52Z</dcterms:modified>
</cp:coreProperties>
</file>