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RENGO\"/>
    </mc:Choice>
  </mc:AlternateContent>
  <bookViews>
    <workbookView xWindow="0" yWindow="0" windowWidth="28800" windowHeight="12000"/>
  </bookViews>
  <sheets>
    <sheet name="POROTO GRANADO" sheetId="1" r:id="rId1"/>
  </sheets>
  <definedNames>
    <definedName name="_xlnm.Print_Area" localSheetId="0">'POROTO GRANADO'!$A$2:$F$105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" l="1"/>
  <c r="F63" i="1" l="1"/>
  <c r="F66" i="1"/>
  <c r="F59" i="1"/>
  <c r="F60" i="1"/>
  <c r="F61" i="1"/>
  <c r="F39" i="1"/>
  <c r="F40" i="1"/>
  <c r="F41" i="1"/>
  <c r="F42" i="1"/>
  <c r="F43" i="1"/>
  <c r="F22" i="1"/>
  <c r="F23" i="1"/>
  <c r="F24" i="1"/>
  <c r="F25" i="1"/>
  <c r="F26" i="1"/>
  <c r="F27" i="1"/>
  <c r="F28" i="1"/>
  <c r="F12" i="1"/>
  <c r="F30" i="1" l="1"/>
  <c r="F29" i="1"/>
  <c r="F38" i="1"/>
  <c r="F33" i="1"/>
  <c r="F31" i="1"/>
  <c r="F32" i="1"/>
  <c r="F69" i="1"/>
  <c r="F68" i="1"/>
  <c r="F70" i="1"/>
  <c r="F44" i="1" l="1"/>
  <c r="F62" i="1"/>
  <c r="B100" i="1" l="1"/>
  <c r="F75" i="1" l="1"/>
  <c r="F76" i="1" s="1"/>
  <c r="B103" i="1" s="1"/>
  <c r="F67" i="1"/>
  <c r="F65" i="1"/>
  <c r="F64" i="1"/>
  <c r="F58" i="1"/>
  <c r="F57" i="1"/>
  <c r="F55" i="1"/>
  <c r="F49" i="1"/>
  <c r="F48" i="1"/>
  <c r="F21" i="1"/>
  <c r="F81" i="1"/>
  <c r="F34" i="1" l="1"/>
  <c r="B99" i="1" s="1"/>
  <c r="F71" i="1"/>
  <c r="B102" i="1" s="1"/>
  <c r="F50" i="1"/>
  <c r="B101" i="1" s="1"/>
  <c r="F79" i="1" l="1"/>
  <c r="F80" i="1" s="1"/>
  <c r="B109" i="1" l="1"/>
  <c r="D109" i="1"/>
  <c r="C109" i="1"/>
  <c r="B104" i="1"/>
  <c r="F82" i="1" l="1"/>
  <c r="B105" i="1"/>
  <c r="C102" i="1" l="1"/>
  <c r="C103" i="1"/>
  <c r="C99" i="1"/>
  <c r="C101" i="1"/>
  <c r="C104" i="1"/>
  <c r="C105" i="1" l="1"/>
</calcChain>
</file>

<file path=xl/sharedStrings.xml><?xml version="1.0" encoding="utf-8"?>
<sst xmlns="http://schemas.openxmlformats.org/spreadsheetml/2006/main" count="201" uniqueCount="130">
  <si>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</si>
  <si>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</si>
  <si>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</si>
  <si>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</si>
  <si>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</si>
  <si>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</si>
  <si>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</si>
  <si>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</si>
  <si>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</si>
  <si>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</si>
  <si>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</si>
  <si>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</si>
  <si>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</si>
  <si>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</si>
  <si>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</si>
  <si>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</si>
  <si>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</si>
  <si>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</si>
  <si>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</si>
  <si>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</si>
  <si>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</si>
  <si>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</si>
  <si>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</si>
  <si>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</si>
  <si>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</si>
  <si>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</si>
  <si>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</si>
  <si>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</si>
  <si>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Octubre-Noviembre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</si>
  <si>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</si>
  <si>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</si>
  <si>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</si>
  <si>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</si>
  <si>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</si>
  <si>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</si>
  <si>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</si>
  <si>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</si>
  <si>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</si>
  <si>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</si>
  <si>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</si>
  <si>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</si>
  <si>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</si>
  <si>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</si>
  <si>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</si>
  <si>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</si>
  <si>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</si>
  <si>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</si>
  <si>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</si>
  <si>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</si>
  <si>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</si>
  <si>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</si>
  <si>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</si>
  <si>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</si>
  <si>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</si>
  <si>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</si>
  <si>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</si>
  <si>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</si>
  <si>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</si>
  <si>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</si>
  <si>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</si>
  <si>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</si>
  <si>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</si>
  <si>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</si>
  <si>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</si>
  <si>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 xml:space="preserve">Traslados </t>
  </si>
  <si>
    <t>PRECIO ESPERADO ($)</t>
  </si>
  <si>
    <t>Septiembre</t>
  </si>
  <si>
    <t>GASTOS EXTRAS (FLETE)</t>
  </si>
  <si>
    <t>Diciembre- Febrero</t>
  </si>
  <si>
    <t xml:space="preserve">Cantidad </t>
  </si>
  <si>
    <t>Melgadura</t>
  </si>
  <si>
    <t>Aporca</t>
  </si>
  <si>
    <t>Limpia con cultivadora</t>
  </si>
  <si>
    <t>p</t>
  </si>
  <si>
    <t>Octubre</t>
  </si>
  <si>
    <t>Enero</t>
  </si>
  <si>
    <t>3. Precio esperado por ventas corresponde a precio ponderado en feria mayorista Baquedano Rancagua; y Lo valledor, Sanitago, en mes de Enero 2021.</t>
  </si>
  <si>
    <t>7. Precio maximo $300, precio minimo $90, Precio ponderado $181 (Odepa, 2021).-</t>
  </si>
  <si>
    <t>Rendimiento (unidades/Ha)</t>
  </si>
  <si>
    <t>ESCENARIOS COSTO UNITARIO  ($/unidad)</t>
  </si>
  <si>
    <t xml:space="preserve">Costo unitario ($/unidad) </t>
  </si>
  <si>
    <t>POROTO GRANADO</t>
  </si>
  <si>
    <t>Rubi - Magnum</t>
  </si>
  <si>
    <t>Lib. B. O'Higgins</t>
  </si>
  <si>
    <t>Rengo</t>
  </si>
  <si>
    <t>Quinta de Tilcoco Malloa</t>
  </si>
  <si>
    <t>RENDIMIENTO (lonas 25 kg/Há.)</t>
  </si>
  <si>
    <t>Diciembre</t>
  </si>
  <si>
    <t>Mercado Regional y Santiago</t>
  </si>
  <si>
    <t>Diciembre-Febrero</t>
  </si>
  <si>
    <t>Aplicac. de fertilizantes</t>
  </si>
  <si>
    <t>Agosto-Septiembre</t>
  </si>
  <si>
    <t>Paleo de acequias</t>
  </si>
  <si>
    <t>Septiembre-Octubre</t>
  </si>
  <si>
    <t>Aplicación de insecticida al suelo</t>
  </si>
  <si>
    <t>Siembra y fertilización</t>
  </si>
  <si>
    <t>Agostobre-Noviembre</t>
  </si>
  <si>
    <t>Riego (1)</t>
  </si>
  <si>
    <t>Riegos (3)</t>
  </si>
  <si>
    <t>Noviembre</t>
  </si>
  <si>
    <t>Aplicación de herbicida</t>
  </si>
  <si>
    <t>Riegos (4)</t>
  </si>
  <si>
    <t>Aplicación de pesticidas</t>
  </si>
  <si>
    <t>Riegos (2)</t>
  </si>
  <si>
    <t>Febrero</t>
  </si>
  <si>
    <t>Cocecha</t>
  </si>
  <si>
    <t>Enero-Febrero</t>
  </si>
  <si>
    <t>Acequiadura</t>
  </si>
  <si>
    <t>Tapadura</t>
  </si>
  <si>
    <t>Surcadura</t>
  </si>
  <si>
    <t>Noviembre-Diciembre</t>
  </si>
  <si>
    <t>Rastraje (2)</t>
  </si>
  <si>
    <t>SEMILLAS</t>
  </si>
  <si>
    <t>Agosto-Noviembre</t>
  </si>
  <si>
    <t>FERTLIZANTES</t>
  </si>
  <si>
    <t>Mezcla NPK 10-21-20</t>
  </si>
  <si>
    <t>Basagran 480</t>
  </si>
  <si>
    <t>lt</t>
  </si>
  <si>
    <t>Bentax</t>
  </si>
  <si>
    <t>Bulldock</t>
  </si>
  <si>
    <t>Muralla</t>
  </si>
  <si>
    <t>Zero 5 EC</t>
  </si>
  <si>
    <t>Aminoterra</t>
  </si>
  <si>
    <t>Fosfimax</t>
  </si>
  <si>
    <t>Magnesio</t>
  </si>
  <si>
    <t>Sacos</t>
  </si>
  <si>
    <t>c/u</t>
  </si>
  <si>
    <t>Hilo</t>
  </si>
  <si>
    <t>m</t>
  </si>
  <si>
    <t>Altas Tº , sequía,  Lluvias extemporáneas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</si>
</sst>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7"/>
      <color theme="0"/>
      <name val="Calibri"/>
      <family val="2"/>
    </font>
    <font>
      <sz val="11"/>
      <color indexed="8"/>
      <name val="Calibri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 applyNumberFormat="0" applyFill="0" applyBorder="0" applyProtection="0"/>
    <xf numFmtId="43" fontId="14" fillId="0" borderId="0" applyFont="0" applyFill="0" applyBorder="0" applyAlignment="0" applyProtection="0"/>
    <xf numFmtId="41" fontId="16" fillId="0" borderId="0" applyFont="0" applyFill="0" applyBorder="0" applyAlignment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49" fontId="1" fillId="5" borderId="7" xfId="0" applyNumberFormat="1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0" fontId="12" fillId="7" borderId="8" xfId="0" applyFont="1" applyFill="1" applyBorder="1" applyAlignment="1"/>
    <xf numFmtId="0" fontId="7" fillId="7" borderId="8" xfId="0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vertical="center"/>
    </xf>
    <xf numFmtId="0" fontId="12" fillId="2" borderId="8" xfId="0" applyFont="1" applyFill="1" applyBorder="1" applyAlignment="1"/>
    <xf numFmtId="49" fontId="0" fillId="2" borderId="8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0" fillId="0" borderId="8" xfId="0" applyNumberFormat="1" applyFont="1" applyBorder="1" applyAlignment="1"/>
    <xf numFmtId="49" fontId="1" fillId="5" borderId="18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49" fontId="1" fillId="3" borderId="17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164" fontId="1" fillId="5" borderId="17" xfId="0" applyNumberFormat="1" applyFont="1" applyFill="1" applyBorder="1" applyAlignment="1">
      <alignment vertical="center"/>
    </xf>
    <xf numFmtId="164" fontId="1" fillId="3" borderId="17" xfId="0" applyNumberFormat="1" applyFont="1" applyFill="1" applyBorder="1" applyAlignment="1">
      <alignment vertical="center"/>
    </xf>
    <xf numFmtId="164" fontId="1" fillId="6" borderId="17" xfId="0" applyNumberFormat="1" applyFont="1" applyFill="1" applyBorder="1" applyAlignment="1">
      <alignment vertical="center"/>
    </xf>
    <xf numFmtId="0" fontId="12" fillId="9" borderId="26" xfId="0" applyFont="1" applyFill="1" applyBorder="1" applyAlignment="1">
      <alignment horizontal="center"/>
    </xf>
    <xf numFmtId="49" fontId="10" fillId="8" borderId="10" xfId="0" applyNumberFormat="1" applyFont="1" applyFill="1" applyBorder="1" applyAlignment="1">
      <alignment horizontal="center" vertical="center"/>
    </xf>
    <xf numFmtId="49" fontId="10" fillId="8" borderId="9" xfId="0" applyNumberFormat="1" applyFont="1" applyFill="1" applyBorder="1" applyAlignment="1">
      <alignment horizontal="center" vertical="center"/>
    </xf>
    <xf numFmtId="49" fontId="12" fillId="8" borderId="11" xfId="0" applyNumberFormat="1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left" vertical="center"/>
    </xf>
    <xf numFmtId="49" fontId="10" fillId="8" borderId="14" xfId="0" applyNumberFormat="1" applyFont="1" applyFill="1" applyBorder="1" applyAlignment="1">
      <alignment horizontal="left" vertical="center"/>
    </xf>
    <xf numFmtId="3" fontId="10" fillId="2" borderId="5" xfId="0" applyNumberFormat="1" applyFont="1" applyFill="1" applyBorder="1" applyAlignment="1">
      <alignment horizontal="right" vertical="center"/>
    </xf>
    <xf numFmtId="9" fontId="12" fillId="2" borderId="13" xfId="0" applyNumberFormat="1" applyFont="1" applyFill="1" applyBorder="1" applyAlignment="1">
      <alignment horizontal="right"/>
    </xf>
    <xf numFmtId="165" fontId="10" fillId="2" borderId="5" xfId="0" applyNumberFormat="1" applyFont="1" applyFill="1" applyBorder="1" applyAlignment="1">
      <alignment horizontal="right" vertical="center"/>
    </xf>
    <xf numFmtId="165" fontId="10" fillId="8" borderId="15" xfId="0" applyNumberFormat="1" applyFont="1" applyFill="1" applyBorder="1" applyAlignment="1">
      <alignment horizontal="right" vertical="center"/>
    </xf>
    <xf numFmtId="9" fontId="10" fillId="8" borderId="16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/>
    <xf numFmtId="0" fontId="9" fillId="0" borderId="0" xfId="0" applyFont="1" applyAlignment="1"/>
    <xf numFmtId="49" fontId="10" fillId="10" borderId="30" xfId="0" applyNumberFormat="1" applyFont="1" applyFill="1" applyBorder="1" applyAlignment="1">
      <alignment vertical="center"/>
    </xf>
    <xf numFmtId="0" fontId="10" fillId="10" borderId="31" xfId="0" applyNumberFormat="1" applyFont="1" applyFill="1" applyBorder="1" applyAlignment="1">
      <alignment vertical="center"/>
    </xf>
    <xf numFmtId="0" fontId="10" fillId="10" borderId="32" xfId="0" applyNumberFormat="1" applyFont="1" applyFill="1" applyBorder="1" applyAlignment="1">
      <alignment vertical="center"/>
    </xf>
    <xf numFmtId="49" fontId="10" fillId="10" borderId="14" xfId="0" applyNumberFormat="1" applyFont="1" applyFill="1" applyBorder="1" applyAlignment="1">
      <alignment vertical="center"/>
    </xf>
    <xf numFmtId="165" fontId="10" fillId="10" borderId="15" xfId="0" applyNumberFormat="1" applyFont="1" applyFill="1" applyBorder="1" applyAlignment="1">
      <alignment vertical="center"/>
    </xf>
    <xf numFmtId="49" fontId="10" fillId="2" borderId="8" xfId="0" applyNumberFormat="1" applyFont="1" applyFill="1" applyBorder="1" applyAlignment="1">
      <alignment vertical="center"/>
    </xf>
    <xf numFmtId="49" fontId="12" fillId="2" borderId="8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right"/>
    </xf>
    <xf numFmtId="14" fontId="2" fillId="0" borderId="33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17" fontId="9" fillId="0" borderId="33" xfId="0" applyNumberFormat="1" applyFont="1" applyFill="1" applyBorder="1" applyAlignment="1">
      <alignment horizontal="right"/>
    </xf>
    <xf numFmtId="0" fontId="9" fillId="0" borderId="33" xfId="0" applyFont="1" applyFill="1" applyBorder="1" applyAlignment="1">
      <alignment horizontal="right" wrapText="1"/>
    </xf>
    <xf numFmtId="0" fontId="17" fillId="0" borderId="33" xfId="0" applyFont="1" applyFill="1" applyBorder="1"/>
    <xf numFmtId="0" fontId="2" fillId="0" borderId="33" xfId="0" applyFont="1" applyFill="1" applyBorder="1" applyAlignment="1">
      <alignment horizontal="center"/>
    </xf>
    <xf numFmtId="166" fontId="17" fillId="0" borderId="33" xfId="0" applyNumberFormat="1" applyFont="1" applyFill="1" applyBorder="1" applyAlignment="1" applyProtection="1">
      <alignment horizontal="center"/>
    </xf>
    <xf numFmtId="3" fontId="17" fillId="0" borderId="33" xfId="0" applyNumberFormat="1" applyFont="1" applyFill="1" applyBorder="1" applyAlignment="1">
      <alignment horizontal="center"/>
    </xf>
    <xf numFmtId="3" fontId="17" fillId="0" borderId="33" xfId="0" applyNumberFormat="1" applyFont="1" applyFill="1" applyBorder="1" applyAlignment="1" applyProtection="1">
      <alignment horizontal="center"/>
    </xf>
    <xf numFmtId="3" fontId="17" fillId="0" borderId="33" xfId="0" applyNumberFormat="1" applyFont="1" applyFill="1" applyBorder="1" applyAlignment="1" applyProtection="1">
      <alignment horizontal="center"/>
      <protection locked="0"/>
    </xf>
    <xf numFmtId="0" fontId="2" fillId="0" borderId="33" xfId="0" applyFont="1" applyFill="1" applyBorder="1"/>
    <xf numFmtId="3" fontId="2" fillId="0" borderId="33" xfId="0" applyNumberFormat="1" applyFont="1" applyFill="1" applyBorder="1" applyAlignment="1">
      <alignment horizontal="center"/>
    </xf>
    <xf numFmtId="3" fontId="2" fillId="0" borderId="33" xfId="1" applyNumberFormat="1" applyFont="1" applyFill="1" applyBorder="1" applyAlignment="1" applyProtection="1">
      <alignment horizontal="center"/>
    </xf>
    <xf numFmtId="0" fontId="17" fillId="0" borderId="33" xfId="0" applyFont="1" applyFill="1" applyBorder="1" applyAlignment="1">
      <alignment horizontal="center"/>
    </xf>
    <xf numFmtId="166" fontId="17" fillId="0" borderId="33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</xf>
    <xf numFmtId="0" fontId="18" fillId="0" borderId="33" xfId="0" applyFont="1" applyFill="1" applyBorder="1" applyAlignment="1">
      <alignment wrapText="1"/>
    </xf>
    <xf numFmtId="0" fontId="2" fillId="0" borderId="33" xfId="0" applyFont="1" applyFill="1" applyBorder="1" applyAlignment="1">
      <alignment wrapText="1"/>
    </xf>
    <xf numFmtId="0" fontId="17" fillId="0" borderId="33" xfId="0" applyFont="1" applyFill="1" applyBorder="1" applyAlignment="1" applyProtection="1">
      <alignment horizontal="center"/>
    </xf>
    <xf numFmtId="0" fontId="19" fillId="0" borderId="33" xfId="0" applyFont="1" applyFill="1" applyBorder="1"/>
    <xf numFmtId="0" fontId="17" fillId="11" borderId="33" xfId="0" applyFont="1" applyFill="1" applyBorder="1"/>
    <xf numFmtId="0" fontId="17" fillId="11" borderId="33" xfId="0" applyFont="1" applyFill="1" applyBorder="1" applyAlignment="1" applyProtection="1">
      <alignment horizontal="center"/>
    </xf>
    <xf numFmtId="3" fontId="17" fillId="11" borderId="33" xfId="0" applyNumberFormat="1" applyFont="1" applyFill="1" applyBorder="1" applyAlignment="1" applyProtection="1">
      <alignment horizontal="center"/>
    </xf>
    <xf numFmtId="0" fontId="19" fillId="11" borderId="33" xfId="0" applyFont="1" applyFill="1" applyBorder="1"/>
    <xf numFmtId="0" fontId="2" fillId="11" borderId="33" xfId="0" applyFont="1" applyFill="1" applyBorder="1" applyAlignment="1">
      <alignment wrapText="1"/>
    </xf>
    <xf numFmtId="3" fontId="17" fillId="11" borderId="33" xfId="0" applyNumberFormat="1" applyFont="1" applyFill="1" applyBorder="1" applyAlignment="1">
      <alignment horizontal="center"/>
    </xf>
    <xf numFmtId="166" fontId="17" fillId="11" borderId="33" xfId="0" applyNumberFormat="1" applyFont="1" applyFill="1" applyBorder="1" applyAlignment="1" applyProtection="1">
      <alignment horizontal="center"/>
    </xf>
    <xf numFmtId="0" fontId="18" fillId="11" borderId="33" xfId="0" applyFont="1" applyFill="1" applyBorder="1"/>
    <xf numFmtId="3" fontId="3" fillId="3" borderId="17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right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3" fontId="2" fillId="2" borderId="17" xfId="1" applyNumberFormat="1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horizontal="right" wrapText="1"/>
    </xf>
    <xf numFmtId="0" fontId="18" fillId="2" borderId="17" xfId="0" applyFont="1" applyFill="1" applyBorder="1" applyAlignment="1">
      <alignment horizontal="left" vertical="center" wrapText="1"/>
    </xf>
    <xf numFmtId="3" fontId="2" fillId="2" borderId="17" xfId="0" applyNumberFormat="1" applyFont="1" applyFill="1" applyBorder="1" applyAlignment="1"/>
    <xf numFmtId="49" fontId="2" fillId="2" borderId="17" xfId="0" applyNumberFormat="1" applyFont="1" applyFill="1" applyBorder="1" applyAlignment="1">
      <alignment wrapText="1"/>
    </xf>
    <xf numFmtId="49" fontId="2" fillId="2" borderId="17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 wrapText="1"/>
    </xf>
    <xf numFmtId="41" fontId="10" fillId="2" borderId="5" xfId="2" applyFont="1" applyFill="1" applyBorder="1" applyAlignment="1">
      <alignment horizontal="right" vertic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" fillId="5" borderId="21" xfId="0" applyNumberFormat="1" applyFont="1" applyFill="1" applyBorder="1" applyAlignment="1">
      <alignment horizontal="left" vertical="center"/>
    </xf>
    <xf numFmtId="49" fontId="1" fillId="5" borderId="22" xfId="0" applyNumberFormat="1" applyFont="1" applyFill="1" applyBorder="1" applyAlignment="1">
      <alignment horizontal="left" vertical="center"/>
    </xf>
    <xf numFmtId="49" fontId="1" fillId="5" borderId="23" xfId="0" applyNumberFormat="1" applyFont="1" applyFill="1" applyBorder="1" applyAlignment="1">
      <alignment horizontal="left" vertical="center"/>
    </xf>
    <xf numFmtId="49" fontId="15" fillId="9" borderId="27" xfId="0" applyNumberFormat="1" applyFont="1" applyFill="1" applyBorder="1" applyAlignment="1">
      <alignment horizontal="center" vertical="center"/>
    </xf>
    <xf numFmtId="49" fontId="15" fillId="9" borderId="28" xfId="0" applyNumberFormat="1" applyFont="1" applyFill="1" applyBorder="1" applyAlignment="1">
      <alignment horizontal="center" vertical="center"/>
    </xf>
    <xf numFmtId="49" fontId="15" fillId="9" borderId="29" xfId="0" applyNumberFormat="1" applyFont="1" applyFill="1" applyBorder="1" applyAlignment="1">
      <alignment horizontal="center" vertical="center"/>
    </xf>
    <xf numFmtId="49" fontId="13" fillId="9" borderId="24" xfId="0" applyNumberFormat="1" applyFont="1" applyFill="1" applyBorder="1" applyAlignment="1">
      <alignment horizontal="center" vertical="center"/>
    </xf>
    <xf numFmtId="0" fontId="10" fillId="9" borderId="25" xfId="0" applyFont="1" applyFill="1" applyBorder="1" applyAlignment="1">
      <alignment horizontal="center" vertical="center"/>
    </xf>
    <xf numFmtId="49" fontId="1" fillId="3" borderId="21" xfId="0" applyNumberFormat="1" applyFont="1" applyFill="1" applyBorder="1" applyAlignment="1">
      <alignment horizontal="left" vertical="center"/>
    </xf>
    <xf numFmtId="49" fontId="1" fillId="3" borderId="22" xfId="0" applyNumberFormat="1" applyFont="1" applyFill="1" applyBorder="1" applyAlignment="1">
      <alignment horizontal="left" vertical="center"/>
    </xf>
    <xf numFmtId="49" fontId="1" fillId="3" borderId="23" xfId="0" applyNumberFormat="1" applyFont="1" applyFill="1" applyBorder="1" applyAlignment="1">
      <alignment horizontal="left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62547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09"/>
  <sheetViews>
    <sheetView showGridLines="0" tabSelected="1" zoomScale="120" zoomScaleNormal="120" workbookViewId="0">
      <selection activeCell="H11" sqref="H11"/>
    </sheetView>
  </sheetViews>
  <sheetFormatPr baseColWidth="10" defaultColWidth="10.85546875" defaultRowHeight="11.25" customHeight="1" x14ac:dyDescent="0.25"/>
  <cols>
    <col min="1" max="1" width="22.140625" style="1" customWidth="1"/>
    <col min="2" max="2" width="19.42578125" style="1" customWidth="1"/>
    <col min="3" max="3" width="9.42578125" style="1" customWidth="1"/>
    <col min="4" max="4" width="17.5703125" style="1" customWidth="1"/>
    <col min="5" max="5" width="11" style="1" customWidth="1"/>
    <col min="6" max="6" width="14.28515625" style="1" customWidth="1"/>
    <col min="7" max="254" width="10.85546875" style="1" customWidth="1"/>
  </cols>
  <sheetData>
    <row r="1" spans="1:6" ht="15" customHeight="1" x14ac:dyDescent="0.25">
      <c r="A1" s="2"/>
      <c r="B1" s="2"/>
      <c r="C1" s="2"/>
      <c r="D1" s="2"/>
      <c r="E1" s="2"/>
      <c r="F1" s="2"/>
    </row>
    <row r="2" spans="1:6" ht="15" customHeight="1" x14ac:dyDescent="0.25">
      <c r="A2" s="2"/>
      <c r="B2" s="2"/>
      <c r="C2" s="2"/>
      <c r="D2" s="2"/>
      <c r="E2" s="2"/>
      <c r="F2" s="2"/>
    </row>
    <row r="3" spans="1:6" ht="15" customHeight="1" x14ac:dyDescent="0.25">
      <c r="A3" s="2"/>
      <c r="B3" s="2"/>
      <c r="C3" s="2"/>
      <c r="D3" s="2"/>
      <c r="E3" s="2"/>
      <c r="F3" s="2"/>
    </row>
    <row r="4" spans="1:6" ht="15" customHeight="1" x14ac:dyDescent="0.25">
      <c r="A4" s="2"/>
      <c r="B4" s="2"/>
      <c r="C4" s="2"/>
      <c r="D4" s="2"/>
      <c r="E4" s="2"/>
      <c r="F4" s="2"/>
    </row>
    <row r="5" spans="1:6" ht="15" customHeight="1" x14ac:dyDescent="0.25">
      <c r="A5" s="2"/>
      <c r="B5" s="2"/>
      <c r="C5" s="2"/>
      <c r="D5" s="2"/>
      <c r="E5" s="2"/>
      <c r="F5" s="2"/>
    </row>
    <row r="6" spans="1:6" ht="15" customHeight="1" x14ac:dyDescent="0.25">
      <c r="A6" s="2"/>
      <c r="B6" s="2"/>
      <c r="C6" s="2"/>
      <c r="D6" s="2"/>
      <c r="E6" s="2"/>
      <c r="F6" s="2"/>
    </row>
    <row r="7" spans="1:6" ht="15" customHeight="1" x14ac:dyDescent="0.25">
      <c r="A7" s="2"/>
      <c r="B7" s="2"/>
      <c r="C7" s="2"/>
      <c r="D7" s="2"/>
      <c r="E7" s="2"/>
      <c r="F7" s="2"/>
    </row>
    <row r="8" spans="1:6" ht="15" customHeight="1" x14ac:dyDescent="0.25">
      <c r="A8" s="3"/>
      <c r="B8" s="4"/>
      <c r="C8" s="2"/>
      <c r="D8" s="4"/>
      <c r="E8" s="4"/>
      <c r="F8" s="4"/>
    </row>
    <row r="9" spans="1:6" ht="12" customHeight="1" x14ac:dyDescent="0.25">
      <c r="A9" s="5" t="s">
        <v>0</v>
      </c>
      <c r="B9" s="52" t="s">
        <v>81</v>
      </c>
      <c r="C9" s="6"/>
      <c r="D9" s="98" t="s">
        <v>86</v>
      </c>
      <c r="E9" s="99"/>
      <c r="F9" s="54">
        <v>320</v>
      </c>
    </row>
    <row r="10" spans="1:6" ht="15" x14ac:dyDescent="0.25">
      <c r="A10" s="7" t="s">
        <v>1</v>
      </c>
      <c r="B10" s="52" t="s">
        <v>82</v>
      </c>
      <c r="C10" s="8"/>
      <c r="D10" s="100" t="s">
        <v>2</v>
      </c>
      <c r="E10" s="101"/>
      <c r="F10" s="55" t="s">
        <v>87</v>
      </c>
    </row>
    <row r="11" spans="1:6" ht="15" x14ac:dyDescent="0.25">
      <c r="A11" s="7" t="s">
        <v>3</v>
      </c>
      <c r="B11" s="52" t="s">
        <v>4</v>
      </c>
      <c r="C11" s="8"/>
      <c r="D11" s="100" t="s">
        <v>65</v>
      </c>
      <c r="E11" s="101"/>
      <c r="F11" s="54">
        <v>15000</v>
      </c>
    </row>
    <row r="12" spans="1:6" ht="15" x14ac:dyDescent="0.25">
      <c r="A12" s="7" t="s">
        <v>5</v>
      </c>
      <c r="B12" s="52" t="s">
        <v>83</v>
      </c>
      <c r="C12" s="8"/>
      <c r="D12" s="100" t="s">
        <v>6</v>
      </c>
      <c r="E12" s="101"/>
      <c r="F12" s="54">
        <f>F9*F11</f>
        <v>4800000</v>
      </c>
    </row>
    <row r="13" spans="1:6" ht="23.25" x14ac:dyDescent="0.25">
      <c r="A13" s="7" t="s">
        <v>7</v>
      </c>
      <c r="B13" s="52" t="s">
        <v>84</v>
      </c>
      <c r="C13" s="8"/>
      <c r="D13" s="100" t="s">
        <v>8</v>
      </c>
      <c r="E13" s="101"/>
      <c r="F13" s="56" t="s">
        <v>88</v>
      </c>
    </row>
    <row r="14" spans="1:6" ht="15" x14ac:dyDescent="0.25">
      <c r="A14" s="7" t="s">
        <v>9</v>
      </c>
      <c r="B14" s="52" t="s">
        <v>85</v>
      </c>
      <c r="C14" s="8"/>
      <c r="D14" s="100" t="s">
        <v>10</v>
      </c>
      <c r="E14" s="101"/>
      <c r="F14" s="55" t="s">
        <v>89</v>
      </c>
    </row>
    <row r="15" spans="1:6" ht="34.5" x14ac:dyDescent="0.25">
      <c r="A15" s="7" t="s">
        <v>11</v>
      </c>
      <c r="B15" s="53">
        <v>44256</v>
      </c>
      <c r="C15" s="8"/>
      <c r="D15" s="100" t="s">
        <v>12</v>
      </c>
      <c r="E15" s="101"/>
      <c r="F15" s="56" t="s">
        <v>129</v>
      </c>
    </row>
    <row r="16" spans="1:6" ht="12.75" customHeight="1" x14ac:dyDescent="0.25">
      <c r="A16" s="17"/>
      <c r="B16" s="16"/>
      <c r="C16" s="16"/>
      <c r="D16" s="16"/>
      <c r="E16" s="16"/>
      <c r="F16" s="13"/>
    </row>
    <row r="17" spans="1:6" ht="12" customHeight="1" x14ac:dyDescent="0.25">
      <c r="A17" s="102" t="s">
        <v>13</v>
      </c>
      <c r="B17" s="103"/>
      <c r="C17" s="103"/>
      <c r="D17" s="103"/>
      <c r="E17" s="103"/>
      <c r="F17" s="103"/>
    </row>
    <row r="18" spans="1:6" ht="12.75" customHeight="1" x14ac:dyDescent="0.25">
      <c r="A18" s="17"/>
    </row>
    <row r="19" spans="1:6" ht="12" customHeight="1" x14ac:dyDescent="0.25">
      <c r="A19" s="9" t="s">
        <v>14</v>
      </c>
    </row>
    <row r="20" spans="1:6" ht="24" customHeight="1" x14ac:dyDescent="0.25">
      <c r="A20" s="10" t="s">
        <v>15</v>
      </c>
      <c r="B20" s="10" t="s">
        <v>16</v>
      </c>
      <c r="C20" s="10" t="s">
        <v>17</v>
      </c>
      <c r="D20" s="10" t="s">
        <v>18</v>
      </c>
      <c r="E20" s="10" t="s">
        <v>19</v>
      </c>
      <c r="F20" s="10" t="s">
        <v>20</v>
      </c>
    </row>
    <row r="21" spans="1:6" ht="12.75" customHeight="1" x14ac:dyDescent="0.25">
      <c r="A21" s="57" t="s">
        <v>90</v>
      </c>
      <c r="B21" s="58" t="s">
        <v>21</v>
      </c>
      <c r="C21" s="59">
        <v>1</v>
      </c>
      <c r="D21" s="60" t="s">
        <v>91</v>
      </c>
      <c r="E21" s="61">
        <v>20000</v>
      </c>
      <c r="F21" s="82">
        <f>(C21*E21)</f>
        <v>20000</v>
      </c>
    </row>
    <row r="22" spans="1:6" ht="12.75" customHeight="1" x14ac:dyDescent="0.25">
      <c r="A22" s="57" t="s">
        <v>92</v>
      </c>
      <c r="B22" s="58" t="s">
        <v>21</v>
      </c>
      <c r="C22" s="61">
        <v>1</v>
      </c>
      <c r="D22" s="60" t="s">
        <v>93</v>
      </c>
      <c r="E22" s="61">
        <v>20000</v>
      </c>
      <c r="F22" s="82">
        <f t="shared" ref="F22:F28" si="0">(C22*E22)</f>
        <v>20000</v>
      </c>
    </row>
    <row r="23" spans="1:6" ht="12.75" customHeight="1" x14ac:dyDescent="0.25">
      <c r="A23" s="57" t="s">
        <v>94</v>
      </c>
      <c r="B23" s="58" t="s">
        <v>21</v>
      </c>
      <c r="C23" s="59">
        <v>1</v>
      </c>
      <c r="D23" s="60" t="s">
        <v>93</v>
      </c>
      <c r="E23" s="61">
        <v>20000</v>
      </c>
      <c r="F23" s="82">
        <f t="shared" si="0"/>
        <v>20000</v>
      </c>
    </row>
    <row r="24" spans="1:6" ht="12.75" customHeight="1" x14ac:dyDescent="0.25">
      <c r="A24" s="57" t="s">
        <v>95</v>
      </c>
      <c r="B24" s="58" t="s">
        <v>21</v>
      </c>
      <c r="C24" s="59">
        <v>1</v>
      </c>
      <c r="D24" s="60" t="s">
        <v>96</v>
      </c>
      <c r="E24" s="61">
        <v>20000</v>
      </c>
      <c r="F24" s="82">
        <f t="shared" si="0"/>
        <v>20000</v>
      </c>
    </row>
    <row r="25" spans="1:6" ht="12.75" customHeight="1" x14ac:dyDescent="0.25">
      <c r="A25" s="57" t="s">
        <v>97</v>
      </c>
      <c r="B25" s="58" t="s">
        <v>21</v>
      </c>
      <c r="C25" s="61">
        <v>1</v>
      </c>
      <c r="D25" s="60" t="s">
        <v>28</v>
      </c>
      <c r="E25" s="61">
        <v>20000</v>
      </c>
      <c r="F25" s="82">
        <f t="shared" si="0"/>
        <v>20000</v>
      </c>
    </row>
    <row r="26" spans="1:6" ht="12.75" customHeight="1" x14ac:dyDescent="0.25">
      <c r="A26" s="57" t="s">
        <v>98</v>
      </c>
      <c r="B26" s="58" t="s">
        <v>21</v>
      </c>
      <c r="C26" s="62">
        <v>3</v>
      </c>
      <c r="D26" s="60" t="s">
        <v>99</v>
      </c>
      <c r="E26" s="61">
        <v>20000</v>
      </c>
      <c r="F26" s="82">
        <f t="shared" si="0"/>
        <v>60000</v>
      </c>
    </row>
    <row r="27" spans="1:6" ht="12.75" customHeight="1" x14ac:dyDescent="0.25">
      <c r="A27" s="57" t="s">
        <v>100</v>
      </c>
      <c r="B27" s="58" t="s">
        <v>21</v>
      </c>
      <c r="C27" s="62">
        <v>1</v>
      </c>
      <c r="D27" s="60" t="s">
        <v>74</v>
      </c>
      <c r="E27" s="61">
        <v>20000</v>
      </c>
      <c r="F27" s="82">
        <f t="shared" si="0"/>
        <v>20000</v>
      </c>
    </row>
    <row r="28" spans="1:6" ht="12.75" customHeight="1" x14ac:dyDescent="0.25">
      <c r="A28" s="57" t="s">
        <v>101</v>
      </c>
      <c r="B28" s="58" t="s">
        <v>21</v>
      </c>
      <c r="C28" s="62">
        <v>4</v>
      </c>
      <c r="D28" s="60" t="s">
        <v>87</v>
      </c>
      <c r="E28" s="61">
        <v>20000</v>
      </c>
      <c r="F28" s="82">
        <f t="shared" si="0"/>
        <v>80000</v>
      </c>
    </row>
    <row r="29" spans="1:6" ht="12.75" customHeight="1" x14ac:dyDescent="0.25">
      <c r="A29" s="57" t="s">
        <v>102</v>
      </c>
      <c r="B29" s="58" t="s">
        <v>21</v>
      </c>
      <c r="C29" s="61">
        <v>1</v>
      </c>
      <c r="D29" s="60" t="s">
        <v>87</v>
      </c>
      <c r="E29" s="61">
        <v>20000</v>
      </c>
      <c r="F29" s="82">
        <f>(C29*E29)</f>
        <v>20000</v>
      </c>
    </row>
    <row r="30" spans="1:6" ht="12.75" customHeight="1" x14ac:dyDescent="0.25">
      <c r="A30" s="57" t="s">
        <v>101</v>
      </c>
      <c r="B30" s="58" t="s">
        <v>21</v>
      </c>
      <c r="C30" s="61">
        <v>4</v>
      </c>
      <c r="D30" s="60" t="s">
        <v>75</v>
      </c>
      <c r="E30" s="61">
        <v>20000</v>
      </c>
      <c r="F30" s="82">
        <f t="shared" ref="F30" si="1">(C30*E30)</f>
        <v>80000</v>
      </c>
    </row>
    <row r="31" spans="1:6" ht="12.75" customHeight="1" x14ac:dyDescent="0.25">
      <c r="A31" s="57" t="s">
        <v>102</v>
      </c>
      <c r="B31" s="58" t="s">
        <v>21</v>
      </c>
      <c r="C31" s="61">
        <v>1</v>
      </c>
      <c r="D31" s="60" t="s">
        <v>75</v>
      </c>
      <c r="E31" s="61">
        <v>20000</v>
      </c>
      <c r="F31" s="82">
        <f t="shared" ref="F31:F32" si="2">(C31*E31)</f>
        <v>20000</v>
      </c>
    </row>
    <row r="32" spans="1:6" ht="12.75" customHeight="1" x14ac:dyDescent="0.25">
      <c r="A32" s="57" t="s">
        <v>103</v>
      </c>
      <c r="B32" s="58" t="s">
        <v>21</v>
      </c>
      <c r="C32" s="61">
        <v>3</v>
      </c>
      <c r="D32" s="60" t="s">
        <v>104</v>
      </c>
      <c r="E32" s="61">
        <v>20000</v>
      </c>
      <c r="F32" s="82">
        <f t="shared" si="2"/>
        <v>60000</v>
      </c>
    </row>
    <row r="33" spans="1:254" ht="12.75" customHeight="1" x14ac:dyDescent="0.25">
      <c r="A33" s="57" t="s">
        <v>105</v>
      </c>
      <c r="B33" s="58" t="s">
        <v>21</v>
      </c>
      <c r="C33" s="61">
        <v>21</v>
      </c>
      <c r="D33" s="60" t="s">
        <v>106</v>
      </c>
      <c r="E33" s="61">
        <v>25000</v>
      </c>
      <c r="F33" s="82">
        <f>(C33*E33)</f>
        <v>525000</v>
      </c>
    </row>
    <row r="34" spans="1:254" ht="12.75" customHeight="1" x14ac:dyDescent="0.25">
      <c r="A34" s="83" t="s">
        <v>22</v>
      </c>
      <c r="B34" s="84"/>
      <c r="C34" s="84"/>
      <c r="D34" s="84"/>
      <c r="E34" s="85"/>
      <c r="F34" s="86">
        <f>SUM(F21:F33)</f>
        <v>965000</v>
      </c>
    </row>
    <row r="35" spans="1:254" ht="12.75" customHeight="1" x14ac:dyDescent="0.25">
      <c r="A35" s="87"/>
      <c r="B35" s="88"/>
      <c r="C35" s="88"/>
      <c r="D35" s="88"/>
      <c r="E35" s="88"/>
      <c r="F35" s="13"/>
    </row>
    <row r="36" spans="1:254" ht="12" customHeight="1" x14ac:dyDescent="0.25">
      <c r="A36" s="20" t="s">
        <v>23</v>
      </c>
      <c r="B36" s="21"/>
      <c r="C36" s="22"/>
      <c r="D36" s="22"/>
      <c r="E36" s="23"/>
      <c r="F36" s="23"/>
    </row>
    <row r="37" spans="1:254" ht="24" customHeight="1" x14ac:dyDescent="0.25">
      <c r="A37" s="24" t="s">
        <v>15</v>
      </c>
      <c r="B37" s="25" t="s">
        <v>16</v>
      </c>
      <c r="C37" s="25" t="s">
        <v>17</v>
      </c>
      <c r="D37" s="24" t="s">
        <v>18</v>
      </c>
      <c r="E37" s="25" t="s">
        <v>19</v>
      </c>
      <c r="F37" s="24" t="s">
        <v>20</v>
      </c>
    </row>
    <row r="38" spans="1:254" s="44" customFormat="1" ht="12" customHeight="1" x14ac:dyDescent="0.2">
      <c r="A38" s="63" t="s">
        <v>70</v>
      </c>
      <c r="B38" s="58" t="s">
        <v>63</v>
      </c>
      <c r="C38" s="64">
        <v>1</v>
      </c>
      <c r="D38" s="64" t="s">
        <v>91</v>
      </c>
      <c r="E38" s="65">
        <v>20000</v>
      </c>
      <c r="F38" s="89">
        <f>(C38*E38)</f>
        <v>20000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</row>
    <row r="39" spans="1:254" s="44" customFormat="1" ht="12" customHeight="1" x14ac:dyDescent="0.2">
      <c r="A39" s="63" t="s">
        <v>107</v>
      </c>
      <c r="B39" s="58" t="s">
        <v>63</v>
      </c>
      <c r="C39" s="64">
        <v>0.5</v>
      </c>
      <c r="D39" s="64" t="s">
        <v>93</v>
      </c>
      <c r="E39" s="65">
        <v>20000</v>
      </c>
      <c r="F39" s="89">
        <f t="shared" ref="F39:F43" si="3">(C39*E39)</f>
        <v>10000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</row>
    <row r="40" spans="1:254" s="44" customFormat="1" ht="12" customHeight="1" x14ac:dyDescent="0.2">
      <c r="A40" s="63" t="s">
        <v>108</v>
      </c>
      <c r="B40" s="58" t="s">
        <v>63</v>
      </c>
      <c r="C40" s="64">
        <v>2</v>
      </c>
      <c r="D40" s="64" t="s">
        <v>28</v>
      </c>
      <c r="E40" s="65">
        <v>20000</v>
      </c>
      <c r="F40" s="89">
        <f t="shared" si="3"/>
        <v>40000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</row>
    <row r="41" spans="1:254" s="44" customFormat="1" ht="12" customHeight="1" x14ac:dyDescent="0.2">
      <c r="A41" s="63" t="s">
        <v>109</v>
      </c>
      <c r="B41" s="58" t="s">
        <v>63</v>
      </c>
      <c r="C41" s="64">
        <v>2</v>
      </c>
      <c r="D41" s="64" t="s">
        <v>28</v>
      </c>
      <c r="E41" s="65">
        <v>20000</v>
      </c>
      <c r="F41" s="89">
        <f t="shared" si="3"/>
        <v>40000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</row>
    <row r="42" spans="1:254" s="44" customFormat="1" ht="12" customHeight="1" x14ac:dyDescent="0.2">
      <c r="A42" s="63" t="s">
        <v>72</v>
      </c>
      <c r="B42" s="58" t="s">
        <v>63</v>
      </c>
      <c r="C42" s="64">
        <v>2</v>
      </c>
      <c r="D42" s="64" t="s">
        <v>99</v>
      </c>
      <c r="E42" s="65">
        <v>20000</v>
      </c>
      <c r="F42" s="89">
        <f t="shared" si="3"/>
        <v>40000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</row>
    <row r="43" spans="1:254" s="44" customFormat="1" ht="12" customHeight="1" x14ac:dyDescent="0.2">
      <c r="A43" s="63" t="s">
        <v>71</v>
      </c>
      <c r="B43" s="58" t="s">
        <v>63</v>
      </c>
      <c r="C43" s="64">
        <v>1</v>
      </c>
      <c r="D43" s="64" t="s">
        <v>110</v>
      </c>
      <c r="E43" s="65">
        <v>20000</v>
      </c>
      <c r="F43" s="89">
        <f t="shared" si="3"/>
        <v>20000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</row>
    <row r="44" spans="1:254" ht="12" customHeight="1" x14ac:dyDescent="0.25">
      <c r="A44" s="26" t="s">
        <v>24</v>
      </c>
      <c r="B44" s="27"/>
      <c r="C44" s="27"/>
      <c r="D44" s="27"/>
      <c r="E44" s="28"/>
      <c r="F44" s="86">
        <f>SUM(F38:F43)</f>
        <v>170000</v>
      </c>
    </row>
    <row r="45" spans="1:254" ht="12.75" customHeight="1" x14ac:dyDescent="0.25">
      <c r="A45" s="87"/>
      <c r="B45" s="88"/>
      <c r="C45" s="88"/>
      <c r="D45" s="88"/>
      <c r="E45" s="88"/>
      <c r="F45" s="13"/>
    </row>
    <row r="46" spans="1:254" ht="12" customHeight="1" x14ac:dyDescent="0.25">
      <c r="A46" s="20" t="s">
        <v>25</v>
      </c>
      <c r="B46" s="21"/>
      <c r="C46" s="22"/>
      <c r="D46" s="22"/>
      <c r="E46" s="23"/>
      <c r="F46" s="23"/>
    </row>
    <row r="47" spans="1:254" ht="24" customHeight="1" x14ac:dyDescent="0.25">
      <c r="A47" s="24" t="s">
        <v>15</v>
      </c>
      <c r="B47" s="24" t="s">
        <v>16</v>
      </c>
      <c r="C47" s="24" t="s">
        <v>17</v>
      </c>
      <c r="D47" s="24" t="s">
        <v>18</v>
      </c>
      <c r="E47" s="25" t="s">
        <v>19</v>
      </c>
      <c r="F47" s="24" t="s">
        <v>20</v>
      </c>
    </row>
    <row r="48" spans="1:254" ht="12.75" customHeight="1" x14ac:dyDescent="0.25">
      <c r="A48" s="57" t="s">
        <v>27</v>
      </c>
      <c r="B48" s="66" t="s">
        <v>26</v>
      </c>
      <c r="C48" s="67">
        <v>0.5</v>
      </c>
      <c r="D48" s="60" t="s">
        <v>91</v>
      </c>
      <c r="E48" s="61">
        <v>150000</v>
      </c>
      <c r="F48" s="90">
        <f t="shared" ref="F48:F49" si="4">(C48*E48)</f>
        <v>75000</v>
      </c>
    </row>
    <row r="49" spans="1:10" ht="12.75" customHeight="1" x14ac:dyDescent="0.25">
      <c r="A49" s="57" t="s">
        <v>111</v>
      </c>
      <c r="B49" s="66" t="s">
        <v>26</v>
      </c>
      <c r="C49" s="67">
        <v>0.5</v>
      </c>
      <c r="D49" s="60" t="s">
        <v>91</v>
      </c>
      <c r="E49" s="68">
        <v>150000</v>
      </c>
      <c r="F49" s="90">
        <f t="shared" si="4"/>
        <v>75000</v>
      </c>
    </row>
    <row r="50" spans="1:10" ht="12.75" customHeight="1" x14ac:dyDescent="0.25">
      <c r="A50" s="26" t="s">
        <v>29</v>
      </c>
      <c r="B50" s="27"/>
      <c r="C50" s="27"/>
      <c r="D50" s="27"/>
      <c r="E50" s="28"/>
      <c r="F50" s="81">
        <f>SUM(F48:F49)</f>
        <v>150000</v>
      </c>
    </row>
    <row r="51" spans="1:10" ht="12.75" customHeight="1" x14ac:dyDescent="0.25">
      <c r="A51" s="87"/>
      <c r="B51" s="88"/>
      <c r="C51" s="88"/>
      <c r="D51" s="88"/>
      <c r="E51" s="88"/>
      <c r="F51" s="13"/>
    </row>
    <row r="52" spans="1:10" ht="12" customHeight="1" x14ac:dyDescent="0.25">
      <c r="A52" s="20" t="s">
        <v>30</v>
      </c>
      <c r="B52" s="21"/>
      <c r="C52" s="22"/>
      <c r="D52" s="22"/>
      <c r="E52" s="23"/>
      <c r="F52" s="23"/>
    </row>
    <row r="53" spans="1:10" ht="24" customHeight="1" x14ac:dyDescent="0.25">
      <c r="A53" s="25" t="s">
        <v>31</v>
      </c>
      <c r="B53" s="25" t="s">
        <v>32</v>
      </c>
      <c r="C53" s="25" t="s">
        <v>33</v>
      </c>
      <c r="D53" s="25" t="s">
        <v>18</v>
      </c>
      <c r="E53" s="25" t="s">
        <v>19</v>
      </c>
      <c r="F53" s="25" t="s">
        <v>20</v>
      </c>
      <c r="J53" s="19"/>
    </row>
    <row r="54" spans="1:10" ht="12.75" customHeight="1" x14ac:dyDescent="0.25">
      <c r="A54" s="69" t="s">
        <v>112</v>
      </c>
      <c r="B54" s="70"/>
      <c r="C54" s="70"/>
      <c r="D54" s="70"/>
      <c r="E54" s="70"/>
      <c r="F54" s="91"/>
      <c r="J54" s="19"/>
    </row>
    <row r="55" spans="1:10" ht="12.75" customHeight="1" x14ac:dyDescent="0.25">
      <c r="A55" s="57" t="s">
        <v>34</v>
      </c>
      <c r="B55" s="71" t="s">
        <v>35</v>
      </c>
      <c r="C55" s="61">
        <v>140</v>
      </c>
      <c r="D55" s="60" t="s">
        <v>113</v>
      </c>
      <c r="E55" s="61">
        <v>2500</v>
      </c>
      <c r="F55" s="92">
        <f>(C55*E55)</f>
        <v>350000</v>
      </c>
    </row>
    <row r="56" spans="1:10" ht="12.75" customHeight="1" x14ac:dyDescent="0.25">
      <c r="A56" s="72" t="s">
        <v>114</v>
      </c>
      <c r="B56" s="70"/>
      <c r="C56" s="70"/>
      <c r="D56" s="70"/>
      <c r="E56" s="70"/>
      <c r="F56" s="92"/>
    </row>
    <row r="57" spans="1:10" ht="12.75" customHeight="1" x14ac:dyDescent="0.25">
      <c r="A57" s="73" t="s">
        <v>115</v>
      </c>
      <c r="B57" s="74" t="s">
        <v>35</v>
      </c>
      <c r="C57" s="75">
        <v>300</v>
      </c>
      <c r="D57" s="60" t="s">
        <v>28</v>
      </c>
      <c r="E57" s="75">
        <v>287</v>
      </c>
      <c r="F57" s="92">
        <f>(C57*E57)</f>
        <v>86100</v>
      </c>
    </row>
    <row r="58" spans="1:10" ht="12.75" customHeight="1" x14ac:dyDescent="0.25">
      <c r="A58" s="76" t="s">
        <v>36</v>
      </c>
      <c r="B58" s="77"/>
      <c r="C58" s="77"/>
      <c r="D58" s="77"/>
      <c r="E58" s="77"/>
      <c r="F58" s="92">
        <f>(C58*E58)</f>
        <v>0</v>
      </c>
    </row>
    <row r="59" spans="1:10" ht="12.75" customHeight="1" x14ac:dyDescent="0.25">
      <c r="A59" s="73" t="s">
        <v>116</v>
      </c>
      <c r="B59" s="74" t="s">
        <v>117</v>
      </c>
      <c r="C59" s="75">
        <v>2</v>
      </c>
      <c r="D59" s="78" t="s">
        <v>87</v>
      </c>
      <c r="E59" s="75">
        <v>17680</v>
      </c>
      <c r="F59" s="92">
        <f t="shared" ref="F59:F61" si="5">(C59*E59)</f>
        <v>35360</v>
      </c>
    </row>
    <row r="60" spans="1:10" ht="12.75" customHeight="1" x14ac:dyDescent="0.25">
      <c r="A60" s="73" t="s">
        <v>118</v>
      </c>
      <c r="B60" s="74" t="s">
        <v>117</v>
      </c>
      <c r="C60" s="75">
        <v>2</v>
      </c>
      <c r="D60" s="60" t="s">
        <v>28</v>
      </c>
      <c r="E60" s="75">
        <v>17600</v>
      </c>
      <c r="F60" s="92">
        <f t="shared" si="5"/>
        <v>35200</v>
      </c>
    </row>
    <row r="61" spans="1:10" ht="12.75" customHeight="1" x14ac:dyDescent="0.25">
      <c r="A61" s="76" t="s">
        <v>37</v>
      </c>
      <c r="B61" s="77"/>
      <c r="C61" s="77"/>
      <c r="D61" s="77"/>
      <c r="E61" s="77"/>
      <c r="F61" s="92">
        <f t="shared" si="5"/>
        <v>0</v>
      </c>
    </row>
    <row r="62" spans="1:10" ht="12.75" customHeight="1" x14ac:dyDescent="0.25">
      <c r="A62" s="73" t="s">
        <v>119</v>
      </c>
      <c r="B62" s="74" t="s">
        <v>117</v>
      </c>
      <c r="C62" s="79">
        <v>0.5</v>
      </c>
      <c r="D62" s="78" t="s">
        <v>66</v>
      </c>
      <c r="E62" s="75">
        <v>77260</v>
      </c>
      <c r="F62" s="92">
        <f t="shared" ref="F62:F67" si="6">(C62*E62)</f>
        <v>38630</v>
      </c>
    </row>
    <row r="63" spans="1:10" ht="12.75" customHeight="1" x14ac:dyDescent="0.25">
      <c r="A63" s="73" t="s">
        <v>120</v>
      </c>
      <c r="B63" s="74" t="s">
        <v>117</v>
      </c>
      <c r="C63" s="79">
        <v>0.5</v>
      </c>
      <c r="D63" s="78" t="s">
        <v>74</v>
      </c>
      <c r="E63" s="75">
        <v>64200</v>
      </c>
      <c r="F63" s="92">
        <f t="shared" si="6"/>
        <v>32100</v>
      </c>
    </row>
    <row r="64" spans="1:10" ht="12.75" customHeight="1" x14ac:dyDescent="0.25">
      <c r="A64" s="73" t="s">
        <v>121</v>
      </c>
      <c r="B64" s="74" t="s">
        <v>117</v>
      </c>
      <c r="C64" s="79">
        <v>0.5</v>
      </c>
      <c r="D64" s="78" t="s">
        <v>99</v>
      </c>
      <c r="E64" s="75">
        <v>36300</v>
      </c>
      <c r="F64" s="92">
        <f t="shared" si="6"/>
        <v>18150</v>
      </c>
    </row>
    <row r="65" spans="1:6" ht="12.75" customHeight="1" x14ac:dyDescent="0.25">
      <c r="A65" s="80" t="s">
        <v>39</v>
      </c>
      <c r="B65" s="77"/>
      <c r="C65" s="77"/>
      <c r="D65" s="77"/>
      <c r="E65" s="77"/>
      <c r="F65" s="92">
        <f t="shared" si="6"/>
        <v>0</v>
      </c>
    </row>
    <row r="66" spans="1:6" ht="12.75" customHeight="1" x14ac:dyDescent="0.25">
      <c r="A66" s="73" t="s">
        <v>122</v>
      </c>
      <c r="B66" s="74" t="s">
        <v>117</v>
      </c>
      <c r="C66" s="75">
        <v>6</v>
      </c>
      <c r="D66" s="78" t="s">
        <v>66</v>
      </c>
      <c r="E66" s="75">
        <v>5800</v>
      </c>
      <c r="F66" s="92">
        <f t="shared" si="6"/>
        <v>34800</v>
      </c>
    </row>
    <row r="67" spans="1:6" ht="12.75" customHeight="1" x14ac:dyDescent="0.25">
      <c r="A67" s="73" t="s">
        <v>123</v>
      </c>
      <c r="B67" s="74" t="s">
        <v>117</v>
      </c>
      <c r="C67" s="75">
        <v>6</v>
      </c>
      <c r="D67" s="78" t="s">
        <v>93</v>
      </c>
      <c r="E67" s="75">
        <v>8600</v>
      </c>
      <c r="F67" s="92">
        <f t="shared" si="6"/>
        <v>51600</v>
      </c>
    </row>
    <row r="68" spans="1:6" ht="12.75" customHeight="1" x14ac:dyDescent="0.25">
      <c r="A68" s="73" t="s">
        <v>124</v>
      </c>
      <c r="B68" s="74" t="s">
        <v>117</v>
      </c>
      <c r="C68" s="75">
        <v>5</v>
      </c>
      <c r="D68" s="78" t="s">
        <v>93</v>
      </c>
      <c r="E68" s="75">
        <v>18200</v>
      </c>
      <c r="F68" s="92">
        <f t="shared" ref="F68:F69" si="7">(C68*E68)</f>
        <v>91000</v>
      </c>
    </row>
    <row r="69" spans="1:6" ht="12.75" customHeight="1" x14ac:dyDescent="0.25">
      <c r="A69" s="73" t="s">
        <v>125</v>
      </c>
      <c r="B69" s="74" t="s">
        <v>126</v>
      </c>
      <c r="C69" s="75">
        <v>350</v>
      </c>
      <c r="D69" s="78" t="s">
        <v>106</v>
      </c>
      <c r="E69" s="75">
        <v>180</v>
      </c>
      <c r="F69" s="92">
        <f t="shared" si="7"/>
        <v>63000</v>
      </c>
    </row>
    <row r="70" spans="1:6" ht="12.75" customHeight="1" x14ac:dyDescent="0.25">
      <c r="A70" s="73" t="s">
        <v>127</v>
      </c>
      <c r="B70" s="74" t="s">
        <v>128</v>
      </c>
      <c r="C70" s="75">
        <v>900</v>
      </c>
      <c r="D70" s="78" t="s">
        <v>106</v>
      </c>
      <c r="E70" s="75">
        <v>12</v>
      </c>
      <c r="F70" s="92">
        <f t="shared" ref="F70" si="8">(C70*E70)</f>
        <v>10800</v>
      </c>
    </row>
    <row r="71" spans="1:6" ht="13.5" customHeight="1" x14ac:dyDescent="0.25">
      <c r="A71" s="26" t="s">
        <v>38</v>
      </c>
      <c r="B71" s="27"/>
      <c r="C71" s="27"/>
      <c r="D71" s="27"/>
      <c r="E71" s="28"/>
      <c r="F71" s="81">
        <f>SUM(F54:F70)</f>
        <v>846740</v>
      </c>
    </row>
    <row r="72" spans="1:6" ht="12.75" customHeight="1" x14ac:dyDescent="0.25">
      <c r="A72" s="87"/>
      <c r="B72" s="88"/>
      <c r="C72" s="88"/>
      <c r="D72" s="88"/>
      <c r="E72" s="88"/>
      <c r="F72" s="13"/>
    </row>
    <row r="73" spans="1:6" ht="12" customHeight="1" x14ac:dyDescent="0.25">
      <c r="A73" s="20" t="s">
        <v>39</v>
      </c>
      <c r="B73" s="21"/>
      <c r="C73" s="22"/>
      <c r="D73" s="22"/>
      <c r="E73" s="23"/>
      <c r="F73" s="23"/>
    </row>
    <row r="74" spans="1:6" ht="24" customHeight="1" x14ac:dyDescent="0.25">
      <c r="A74" s="24" t="s">
        <v>40</v>
      </c>
      <c r="B74" s="25" t="s">
        <v>67</v>
      </c>
      <c r="C74" s="25" t="s">
        <v>69</v>
      </c>
      <c r="D74" s="24" t="s">
        <v>18</v>
      </c>
      <c r="E74" s="25" t="s">
        <v>19</v>
      </c>
      <c r="F74" s="24" t="s">
        <v>20</v>
      </c>
    </row>
    <row r="75" spans="1:6" ht="12.75" customHeight="1" x14ac:dyDescent="0.25">
      <c r="A75" s="93" t="s">
        <v>64</v>
      </c>
      <c r="B75" s="94" t="s">
        <v>26</v>
      </c>
      <c r="C75" s="95">
        <v>2</v>
      </c>
      <c r="D75" s="96" t="s">
        <v>68</v>
      </c>
      <c r="E75" s="92">
        <v>200000</v>
      </c>
      <c r="F75" s="92">
        <f>(C75*E75)</f>
        <v>400000</v>
      </c>
    </row>
    <row r="76" spans="1:6" ht="13.5" customHeight="1" x14ac:dyDescent="0.25">
      <c r="A76" s="26" t="s">
        <v>41</v>
      </c>
      <c r="B76" s="27"/>
      <c r="C76" s="27"/>
      <c r="D76" s="27"/>
      <c r="E76" s="28"/>
      <c r="F76" s="81">
        <f>SUM(F75)</f>
        <v>400000</v>
      </c>
    </row>
    <row r="77" spans="1:6" ht="12.75" customHeight="1" x14ac:dyDescent="0.25">
      <c r="A77" s="17"/>
      <c r="B77" s="16"/>
      <c r="C77" s="16"/>
      <c r="D77" s="16"/>
      <c r="E77" s="16"/>
      <c r="F77" s="13"/>
    </row>
    <row r="78" spans="1:6" ht="12" customHeight="1" x14ac:dyDescent="0.25">
      <c r="A78" s="104" t="s">
        <v>42</v>
      </c>
      <c r="B78" s="105"/>
      <c r="C78" s="105"/>
      <c r="D78" s="105"/>
      <c r="E78" s="106"/>
      <c r="F78" s="29">
        <f>F34+F44+F50+F71+F76</f>
        <v>2531740</v>
      </c>
    </row>
    <row r="79" spans="1:6" ht="12" customHeight="1" x14ac:dyDescent="0.25">
      <c r="A79" s="112" t="s">
        <v>43</v>
      </c>
      <c r="B79" s="113"/>
      <c r="C79" s="113"/>
      <c r="D79" s="113"/>
      <c r="E79" s="114"/>
      <c r="F79" s="30">
        <f>F78*0.05</f>
        <v>126587</v>
      </c>
    </row>
    <row r="80" spans="1:6" ht="12" customHeight="1" x14ac:dyDescent="0.25">
      <c r="A80" s="104" t="s">
        <v>44</v>
      </c>
      <c r="B80" s="105"/>
      <c r="C80" s="105"/>
      <c r="D80" s="105"/>
      <c r="E80" s="106"/>
      <c r="F80" s="29">
        <f>F79+F78</f>
        <v>2658327</v>
      </c>
    </row>
    <row r="81" spans="1:6" ht="12" customHeight="1" x14ac:dyDescent="0.25">
      <c r="A81" s="112" t="s">
        <v>45</v>
      </c>
      <c r="B81" s="113"/>
      <c r="C81" s="113"/>
      <c r="D81" s="113"/>
      <c r="E81" s="114"/>
      <c r="F81" s="30">
        <f>F12</f>
        <v>4800000</v>
      </c>
    </row>
    <row r="82" spans="1:6" ht="12" customHeight="1" x14ac:dyDescent="0.25">
      <c r="A82" s="104" t="s">
        <v>46</v>
      </c>
      <c r="B82" s="105"/>
      <c r="C82" s="105"/>
      <c r="D82" s="105"/>
      <c r="E82" s="106"/>
      <c r="F82" s="31">
        <f>F81-F80</f>
        <v>2141673</v>
      </c>
    </row>
    <row r="83" spans="1:6" ht="12" customHeight="1" x14ac:dyDescent="0.25">
      <c r="A83" s="15" t="s">
        <v>47</v>
      </c>
      <c r="B83" s="16"/>
      <c r="C83" s="16"/>
      <c r="D83" s="16"/>
      <c r="E83" s="16"/>
      <c r="F83" s="13"/>
    </row>
    <row r="84" spans="1:6" ht="12.75" customHeight="1" x14ac:dyDescent="0.25">
      <c r="A84" s="17"/>
      <c r="B84" s="16"/>
      <c r="C84" s="16"/>
      <c r="D84" s="16"/>
      <c r="E84" s="16"/>
      <c r="F84" s="13"/>
    </row>
    <row r="85" spans="1:6" ht="12" customHeight="1" x14ac:dyDescent="0.25">
      <c r="A85" s="50" t="s">
        <v>48</v>
      </c>
      <c r="B85" s="14"/>
      <c r="C85" s="14"/>
      <c r="D85" s="14"/>
      <c r="E85" s="14"/>
      <c r="F85" s="13"/>
    </row>
    <row r="86" spans="1:6" ht="12" customHeight="1" x14ac:dyDescent="0.25">
      <c r="A86" s="51" t="s">
        <v>49</v>
      </c>
      <c r="B86" s="14"/>
      <c r="C86" s="14"/>
      <c r="D86" s="14"/>
      <c r="E86" s="14"/>
      <c r="F86" s="13"/>
    </row>
    <row r="87" spans="1:6" ht="12" customHeight="1" x14ac:dyDescent="0.25">
      <c r="A87" s="51" t="s">
        <v>50</v>
      </c>
      <c r="B87" s="14"/>
      <c r="C87" s="14"/>
      <c r="D87" s="14"/>
      <c r="E87" s="14"/>
      <c r="F87" s="13"/>
    </row>
    <row r="88" spans="1:6" ht="12" customHeight="1" x14ac:dyDescent="0.25">
      <c r="A88" s="51" t="s">
        <v>76</v>
      </c>
      <c r="B88" s="14"/>
      <c r="C88" s="14"/>
      <c r="D88" s="14"/>
      <c r="E88" s="14"/>
      <c r="F88" s="13"/>
    </row>
    <row r="89" spans="1:6" ht="12" customHeight="1" x14ac:dyDescent="0.25">
      <c r="A89" s="51" t="s">
        <v>51</v>
      </c>
      <c r="B89" s="14"/>
      <c r="C89" s="14"/>
      <c r="D89" s="14"/>
      <c r="E89" s="14"/>
      <c r="F89" s="13"/>
    </row>
    <row r="90" spans="1:6" ht="12" customHeight="1" x14ac:dyDescent="0.25">
      <c r="A90" s="51" t="s">
        <v>52</v>
      </c>
      <c r="B90" s="14"/>
      <c r="C90" s="14"/>
      <c r="D90" s="14"/>
      <c r="E90" s="14"/>
      <c r="F90" s="13"/>
    </row>
    <row r="91" spans="1:6" ht="12" customHeight="1" x14ac:dyDescent="0.25">
      <c r="A91" s="51" t="s">
        <v>53</v>
      </c>
      <c r="B91" s="14"/>
      <c r="C91" s="14"/>
      <c r="D91" s="14"/>
      <c r="E91" s="14"/>
      <c r="F91" s="13"/>
    </row>
    <row r="92" spans="1:6" ht="12" customHeight="1" x14ac:dyDescent="0.25">
      <c r="A92" s="51" t="s">
        <v>77</v>
      </c>
      <c r="B92" s="14"/>
      <c r="C92" s="14"/>
      <c r="D92" s="14"/>
      <c r="E92" s="14"/>
      <c r="F92" s="13"/>
    </row>
    <row r="93" spans="1:6" ht="12" customHeight="1" x14ac:dyDescent="0.25">
      <c r="A93" s="51"/>
      <c r="B93" s="14"/>
      <c r="C93" s="14"/>
      <c r="D93" s="14"/>
      <c r="E93" s="14"/>
      <c r="F93" s="13"/>
    </row>
    <row r="94" spans="1:6" ht="12" customHeight="1" x14ac:dyDescent="0.25">
      <c r="A94" s="51"/>
      <c r="B94" s="14"/>
      <c r="C94" s="14"/>
      <c r="D94" s="14"/>
      <c r="E94" s="14"/>
      <c r="F94" s="13"/>
    </row>
    <row r="95" spans="1:6" ht="12.75" customHeight="1" x14ac:dyDescent="0.25">
      <c r="A95" s="19"/>
      <c r="B95" s="14"/>
      <c r="C95" s="14"/>
      <c r="D95" s="14"/>
      <c r="E95" s="14"/>
      <c r="F95" s="13"/>
    </row>
    <row r="96" spans="1:6" ht="12.75" customHeight="1" thickBot="1" x14ac:dyDescent="0.3">
      <c r="A96" s="18"/>
      <c r="B96" s="14"/>
      <c r="C96" s="14"/>
      <c r="D96" s="14"/>
      <c r="E96" s="14"/>
      <c r="F96" s="13"/>
    </row>
    <row r="97" spans="1:6" ht="15" customHeight="1" thickBot="1" x14ac:dyDescent="0.3">
      <c r="A97" s="110" t="s">
        <v>54</v>
      </c>
      <c r="B97" s="111"/>
      <c r="C97" s="32"/>
      <c r="D97" s="11"/>
      <c r="E97" s="11"/>
      <c r="F97" s="13"/>
    </row>
    <row r="98" spans="1:6" ht="12" customHeight="1" x14ac:dyDescent="0.25">
      <c r="A98" s="33" t="s">
        <v>40</v>
      </c>
      <c r="B98" s="34" t="s">
        <v>55</v>
      </c>
      <c r="C98" s="35" t="s">
        <v>56</v>
      </c>
      <c r="D98" s="11"/>
      <c r="E98" s="11"/>
      <c r="F98" s="13"/>
    </row>
    <row r="99" spans="1:6" ht="12" customHeight="1" x14ac:dyDescent="0.25">
      <c r="A99" s="36" t="s">
        <v>57</v>
      </c>
      <c r="B99" s="38">
        <f>F34</f>
        <v>965000</v>
      </c>
      <c r="C99" s="39">
        <f>(B99/B105)</f>
        <v>0.36301026924076685</v>
      </c>
      <c r="D99" s="11"/>
      <c r="E99" s="11"/>
      <c r="F99" s="13"/>
    </row>
    <row r="100" spans="1:6" ht="12" customHeight="1" x14ac:dyDescent="0.25">
      <c r="A100" s="36" t="s">
        <v>58</v>
      </c>
      <c r="B100" s="97">
        <f>F44</f>
        <v>170000</v>
      </c>
      <c r="C100" s="39">
        <v>0</v>
      </c>
      <c r="D100" s="11"/>
      <c r="E100" s="11"/>
      <c r="F100" s="13"/>
    </row>
    <row r="101" spans="1:6" ht="12" customHeight="1" x14ac:dyDescent="0.25">
      <c r="A101" s="36" t="s">
        <v>59</v>
      </c>
      <c r="B101" s="38">
        <f>F50</f>
        <v>150000</v>
      </c>
      <c r="C101" s="39">
        <f>(B101/B105)</f>
        <v>5.6426466721362721E-2</v>
      </c>
      <c r="D101" s="11"/>
      <c r="E101" s="11"/>
      <c r="F101" s="13"/>
    </row>
    <row r="102" spans="1:6" ht="12" customHeight="1" x14ac:dyDescent="0.25">
      <c r="A102" s="36" t="s">
        <v>31</v>
      </c>
      <c r="B102" s="38">
        <f>F71</f>
        <v>846740</v>
      </c>
      <c r="C102" s="39">
        <f>(B102/B105)</f>
        <v>0.31852364287764445</v>
      </c>
      <c r="D102" s="11"/>
      <c r="E102" s="11"/>
      <c r="F102" s="13"/>
    </row>
    <row r="103" spans="1:6" ht="12" customHeight="1" x14ac:dyDescent="0.25">
      <c r="A103" s="36" t="s">
        <v>60</v>
      </c>
      <c r="B103" s="40">
        <f>F76</f>
        <v>400000</v>
      </c>
      <c r="C103" s="39">
        <f>(B103/B105)</f>
        <v>0.15047057792363391</v>
      </c>
      <c r="D103" s="12"/>
      <c r="E103" s="12"/>
      <c r="F103" s="13"/>
    </row>
    <row r="104" spans="1:6" ht="12" customHeight="1" x14ac:dyDescent="0.25">
      <c r="A104" s="36" t="s">
        <v>61</v>
      </c>
      <c r="B104" s="40">
        <f>F79</f>
        <v>126587</v>
      </c>
      <c r="C104" s="39">
        <f>(B104/B105)</f>
        <v>4.7619047619047616E-2</v>
      </c>
      <c r="D104" s="12"/>
      <c r="E104" s="12"/>
      <c r="F104" s="13"/>
    </row>
    <row r="105" spans="1:6" ht="12.75" customHeight="1" thickBot="1" x14ac:dyDescent="0.3">
      <c r="A105" s="37" t="s">
        <v>62</v>
      </c>
      <c r="B105" s="41">
        <f>SUM(B99:B104)</f>
        <v>2658327</v>
      </c>
      <c r="C105" s="42">
        <f>SUM(C99:C104)</f>
        <v>0.93605000438245556</v>
      </c>
      <c r="D105" s="12"/>
      <c r="E105" s="12"/>
      <c r="F105" s="13" t="s">
        <v>73</v>
      </c>
    </row>
    <row r="106" spans="1:6" ht="12" customHeight="1" thickBot="1" x14ac:dyDescent="0.3">
      <c r="A106" s="17"/>
      <c r="B106" s="16"/>
      <c r="C106" s="16"/>
      <c r="D106" s="16"/>
      <c r="E106" s="16"/>
      <c r="F106" s="13"/>
    </row>
    <row r="107" spans="1:6" ht="11.25" customHeight="1" thickBot="1" x14ac:dyDescent="0.3">
      <c r="A107" s="107" t="s">
        <v>79</v>
      </c>
      <c r="B107" s="108"/>
      <c r="C107" s="108"/>
      <c r="D107" s="109"/>
    </row>
    <row r="108" spans="1:6" ht="11.25" customHeight="1" x14ac:dyDescent="0.25">
      <c r="A108" s="45" t="s">
        <v>78</v>
      </c>
      <c r="B108" s="46">
        <v>240</v>
      </c>
      <c r="C108" s="46">
        <v>280</v>
      </c>
      <c r="D108" s="47">
        <v>320</v>
      </c>
    </row>
    <row r="109" spans="1:6" ht="11.25" customHeight="1" thickBot="1" x14ac:dyDescent="0.3">
      <c r="A109" s="48" t="s">
        <v>80</v>
      </c>
      <c r="B109" s="49">
        <f>$F80/B108</f>
        <v>11076.362499999999</v>
      </c>
      <c r="C109" s="49">
        <f>$F80/C108</f>
        <v>9494.0249999999996</v>
      </c>
      <c r="D109" s="49">
        <f>$F80/D108</f>
        <v>8307.2718750000004</v>
      </c>
    </row>
  </sheetData>
  <mergeCells count="15">
    <mergeCell ref="A107:D107"/>
    <mergeCell ref="A97:B97"/>
    <mergeCell ref="D13:E13"/>
    <mergeCell ref="D11:E11"/>
    <mergeCell ref="D10:E10"/>
    <mergeCell ref="A79:E79"/>
    <mergeCell ref="A80:E80"/>
    <mergeCell ref="A81:E81"/>
    <mergeCell ref="A82:E82"/>
    <mergeCell ref="D9:E9"/>
    <mergeCell ref="D14:E14"/>
    <mergeCell ref="D15:E15"/>
    <mergeCell ref="A17:F17"/>
    <mergeCell ref="A78:E78"/>
    <mergeCell ref="D12:E12"/>
  </mergeCells>
  <pageMargins left="0.74803149606299213" right="0.74803149606299213" top="0.98425196850393704" bottom="0.98425196850393704" header="0" footer="0"/>
  <pageSetup scale="8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POROTO GRANADO</vt:lpstr>
      <vt:lpstr>'POROTO GRANADO'!Área_de_impresión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2021-02-02T19:08:26Z</cp:lastPrinted>
  <dcterms:created xsi:type="dcterms:W3CDTF">2020-11-27T12:49:26Z</dcterms:created>
  <dcterms:modified xsi:type="dcterms:W3CDTF">2021-03-30T13:15:57Z</dcterms:modified>
</cp:coreProperties>
</file>