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Casablanca\"/>
    </mc:Choice>
  </mc:AlternateContent>
  <bookViews>
    <workbookView xWindow="0" yWindow="0" windowWidth="20490" windowHeight="7155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C83" i="1"/>
  <c r="G39" i="1"/>
  <c r="G40" i="1" s="1"/>
  <c r="G45" i="1"/>
  <c r="G46" i="1"/>
  <c r="G47" i="1"/>
  <c r="G48" i="1"/>
  <c r="G49" i="1"/>
  <c r="G51" i="1"/>
  <c r="F53" i="1"/>
  <c r="G53" i="1"/>
  <c r="G54" i="1"/>
  <c r="G56" i="1"/>
  <c r="G60" i="1"/>
  <c r="G61" i="1"/>
  <c r="G62" i="1"/>
  <c r="G63" i="1"/>
  <c r="G64" i="1"/>
  <c r="G38" i="1"/>
  <c r="G37" i="1"/>
  <c r="G36" i="1"/>
  <c r="G12" i="1"/>
  <c r="C84" i="1"/>
  <c r="C87" i="1"/>
  <c r="G69" i="1"/>
  <c r="C86" i="1"/>
  <c r="G66" i="1" l="1"/>
  <c r="G67" i="1" s="1"/>
  <c r="C85" i="1"/>
  <c r="G68" i="1" l="1"/>
  <c r="C88" i="1"/>
  <c r="C89" i="1"/>
  <c r="D85" i="1" s="1"/>
  <c r="D94" i="1" l="1"/>
  <c r="C94" i="1"/>
  <c r="E94" i="1"/>
  <c r="G70" i="1"/>
  <c r="D87" i="1"/>
  <c r="D86" i="1"/>
  <c r="D83" i="1"/>
  <c r="D88" i="1"/>
  <c r="D89" i="1" l="1"/>
</calcChain>
</file>

<file path=xl/sharedStrings.xml><?xml version="1.0" encoding="utf-8"?>
<sst xmlns="http://schemas.openxmlformats.org/spreadsheetml/2006/main" count="163" uniqueCount="118">
  <si>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</si>
  <si>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</si>
  <si>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</si>
  <si>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</si>
  <si>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</si>
  <si>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</si>
  <si>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</si>
  <si>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</si>
  <si>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</si>
  <si>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</si>
  <si>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</si>
  <si>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</si>
  <si>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</si>
  <si>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</si>
  <si>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</si>
  <si>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</si>
  <si>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</si>
  <si>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</si>
  <si>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</si>
  <si>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</si>
  <si>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</si>
  <si>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</si>
  <si>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</si>
  <si>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</si>
  <si>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</si>
  <si>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</si>
  <si>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</si>
  <si>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</si>
  <si>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</si>
  <si>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</si>
  <si>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</si>
  <si>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</si>
  <si>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</si>
  <si>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</si>
  <si>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</si>
  <si>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</si>
  <si>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</si>
  <si>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</si>
  <si>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</si>
  <si>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</si>
  <si>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</si>
  <si>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</si>
  <si>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</si>
  <si>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</si>
  <si>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</si>
  <si>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</si>
  <si>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</si>
  <si>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</si>
  <si>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</si>
  <si>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</si>
  <si>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</si>
  <si>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</si>
  <si>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</si>
  <si>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</si>
  <si>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</si>
  <si>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</si>
  <si>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</si>
  <si>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VALPARAISO</t>
  </si>
  <si>
    <t>INGRESO ESPERADO, CON IVA ($)</t>
  </si>
  <si>
    <t>ÁREA</t>
  </si>
  <si>
    <t>DESTINO PRODUCCIÓN</t>
  </si>
  <si>
    <t>traslado feria y costo ingreso</t>
  </si>
  <si>
    <t>marzo</t>
  </si>
  <si>
    <t>Rendimiento (Kg/hà)</t>
  </si>
  <si>
    <t>PALTO HASS</t>
  </si>
  <si>
    <t>HASS</t>
  </si>
  <si>
    <t>Dic/Mayo</t>
  </si>
  <si>
    <t>PRECIO ESPERADO ($/kg)</t>
  </si>
  <si>
    <t>Casablanca</t>
  </si>
  <si>
    <t>MERCADO INTERNO REGIONAL</t>
  </si>
  <si>
    <t>Algarrobo/San José</t>
  </si>
  <si>
    <t>Dic a  Mayo</t>
  </si>
  <si>
    <t>Sequía</t>
  </si>
  <si>
    <t>RENDIMIENTO (kg/Há.)</t>
  </si>
  <si>
    <t>Limpieza Ramillas Poda</t>
  </si>
  <si>
    <t>Sep/Dic</t>
  </si>
  <si>
    <t>Pintar cortes poda</t>
  </si>
  <si>
    <t>Revisión de líneas</t>
  </si>
  <si>
    <t>Agosto</t>
  </si>
  <si>
    <t>Muestreo Análisis Suelo</t>
  </si>
  <si>
    <t>Gl</t>
  </si>
  <si>
    <t>Fertirrigacion</t>
  </si>
  <si>
    <t>Ago/May</t>
  </si>
  <si>
    <t>Colocación de puntales</t>
  </si>
  <si>
    <t>Oct/Mar</t>
  </si>
  <si>
    <t>CONTROL MALEZA- DESBROZADORA</t>
  </si>
  <si>
    <t>Oct/dic</t>
  </si>
  <si>
    <t>Muestreo Analisis Foliar</t>
  </si>
  <si>
    <t>Mar/Abr</t>
  </si>
  <si>
    <t>Cosecha y selección</t>
  </si>
  <si>
    <t>Feb/Abr</t>
  </si>
  <si>
    <t>Aplicación Fitosanitario</t>
  </si>
  <si>
    <t>Nov/Dic</t>
  </si>
  <si>
    <t>Ene/Feb</t>
  </si>
  <si>
    <t>Acarreo</t>
  </si>
  <si>
    <t>Úrea</t>
  </si>
  <si>
    <t>SepAbr</t>
  </si>
  <si>
    <t>Nitrato de Potasio</t>
  </si>
  <si>
    <t>Sep/Abr</t>
  </si>
  <si>
    <t>Ácido Fosfórico</t>
  </si>
  <si>
    <t>Oct/Abr</t>
  </si>
  <si>
    <t>Ácido Bórico</t>
  </si>
  <si>
    <t>Guano</t>
  </si>
  <si>
    <t>m3</t>
  </si>
  <si>
    <t>May/Jul</t>
  </si>
  <si>
    <t>FOLIARES</t>
  </si>
  <si>
    <t>Análisis foliar</t>
  </si>
  <si>
    <t>c/u</t>
  </si>
  <si>
    <t>Latex</t>
  </si>
  <si>
    <t>Galón</t>
  </si>
  <si>
    <t>Jun/Jul</t>
  </si>
  <si>
    <t>lt</t>
  </si>
  <si>
    <t>Karate Zeon</t>
  </si>
  <si>
    <t>ESCENARIOS COSTO UNITARIO  (kilo)</t>
  </si>
  <si>
    <t>Costo unitario ($/kg (*)</t>
  </si>
  <si>
    <t>MEDIO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</si>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</sst>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43" fontId="5" fillId="0" borderId="21" applyFont="0" applyFill="0" applyBorder="0" applyAlignment="0" applyProtection="0"/>
    <xf numFmtId="41" fontId="7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0" fontId="0" fillId="2" borderId="10" xfId="0" applyFont="1" applyFill="1" applyBorder="1" applyAlignment="1"/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0" fontId="0" fillId="0" borderId="23" xfId="0" applyFont="1" applyFill="1" applyBorder="1" applyAlignment="1"/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6" fillId="2" borderId="23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4" fillId="2" borderId="21" xfId="0" applyFont="1" applyFill="1" applyBorder="1" applyAlignment="1">
      <alignment vertical="center"/>
    </xf>
    <xf numFmtId="0" fontId="10" fillId="0" borderId="55" xfId="0" applyFont="1" applyBorder="1" applyAlignment="1">
      <alignment vertical="center" wrapText="1"/>
    </xf>
    <xf numFmtId="0" fontId="10" fillId="10" borderId="55" xfId="0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17" fontId="10" fillId="10" borderId="55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right" vertical="center" wrapText="1"/>
    </xf>
    <xf numFmtId="3" fontId="11" fillId="0" borderId="55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10" fillId="10" borderId="55" xfId="0" applyFont="1" applyFill="1" applyBorder="1" applyAlignment="1">
      <alignment horizontal="right" vertical="center" wrapText="1"/>
    </xf>
    <xf numFmtId="17" fontId="10" fillId="0" borderId="55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wrapText="1"/>
    </xf>
    <xf numFmtId="14" fontId="9" fillId="2" borderId="9" xfId="0" applyNumberFormat="1" applyFont="1" applyFill="1" applyBorder="1" applyAlignment="1"/>
    <xf numFmtId="0" fontId="9" fillId="2" borderId="3" xfId="0" applyFont="1" applyFill="1" applyBorder="1" applyAlignment="1"/>
    <xf numFmtId="0" fontId="9" fillId="2" borderId="9" xfId="0" applyFont="1" applyFill="1" applyBorder="1" applyAlignment="1"/>
    <xf numFmtId="0" fontId="9" fillId="2" borderId="9" xfId="0" applyFont="1" applyFill="1" applyBorder="1" applyAlignment="1">
      <alignment horizontal="justify" wrapText="1"/>
    </xf>
    <xf numFmtId="0" fontId="9" fillId="2" borderId="11" xfId="0" applyFont="1" applyFill="1" applyBorder="1" applyAlignment="1"/>
    <xf numFmtId="0" fontId="9" fillId="2" borderId="12" xfId="0" applyFont="1" applyFill="1" applyBorder="1" applyAlignment="1">
      <alignment horizontal="left"/>
    </xf>
    <xf numFmtId="0" fontId="9" fillId="2" borderId="12" xfId="0" applyFont="1" applyFill="1" applyBorder="1" applyAlignment="1"/>
    <xf numFmtId="49" fontId="14" fillId="5" borderId="13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vertical="center"/>
    </xf>
    <xf numFmtId="0" fontId="10" fillId="0" borderId="55" xfId="0" applyFont="1" applyBorder="1" applyAlignment="1">
      <alignment horizontal="center" vertical="center"/>
    </xf>
    <xf numFmtId="0" fontId="10" fillId="10" borderId="55" xfId="0" applyFont="1" applyFill="1" applyBorder="1" applyAlignment="1">
      <alignment horizontal="center" vertical="center" wrapText="1"/>
    </xf>
    <xf numFmtId="3" fontId="11" fillId="0" borderId="55" xfId="0" applyNumberFormat="1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0" fillId="10" borderId="55" xfId="0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/>
    <xf numFmtId="49" fontId="14" fillId="5" borderId="15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3" fontId="9" fillId="2" borderId="18" xfId="0" applyNumberFormat="1" applyFont="1" applyFill="1" applyBorder="1" applyAlignment="1"/>
    <xf numFmtId="49" fontId="14" fillId="3" borderId="56" xfId="0" applyNumberFormat="1" applyFont="1" applyFill="1" applyBorder="1" applyAlignment="1">
      <alignment horizontal="center" vertical="center"/>
    </xf>
    <xf numFmtId="49" fontId="14" fillId="3" borderId="56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3" fontId="10" fillId="0" borderId="57" xfId="0" applyNumberFormat="1" applyFont="1" applyBorder="1" applyAlignment="1">
      <alignment vertical="center"/>
    </xf>
    <xf numFmtId="3" fontId="11" fillId="0" borderId="57" xfId="0" applyNumberFormat="1" applyFont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vertical="center"/>
    </xf>
    <xf numFmtId="164" fontId="10" fillId="0" borderId="55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vertical="center"/>
    </xf>
    <xf numFmtId="164" fontId="11" fillId="0" borderId="55" xfId="0" applyNumberFormat="1" applyFont="1" applyBorder="1" applyAlignment="1">
      <alignment horizontal="center" vertical="center"/>
    </xf>
    <xf numFmtId="0" fontId="16" fillId="0" borderId="55" xfId="0" applyFont="1" applyBorder="1"/>
    <xf numFmtId="0" fontId="12" fillId="0" borderId="55" xfId="0" applyFont="1" applyBorder="1" applyAlignment="1">
      <alignment vertical="center"/>
    </xf>
    <xf numFmtId="167" fontId="11" fillId="0" borderId="55" xfId="1" applyNumberFormat="1" applyFont="1" applyFill="1" applyBorder="1"/>
    <xf numFmtId="0" fontId="10" fillId="0" borderId="55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/>
    </xf>
    <xf numFmtId="0" fontId="16" fillId="0" borderId="57" xfId="0" applyFont="1" applyBorder="1" applyAlignment="1">
      <alignment vertical="center"/>
    </xf>
    <xf numFmtId="0" fontId="16" fillId="0" borderId="57" xfId="0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center" vertical="center"/>
    </xf>
    <xf numFmtId="4" fontId="16" fillId="0" borderId="57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vertical="center"/>
    </xf>
    <xf numFmtId="49" fontId="4" fillId="3" borderId="58" xfId="0" applyNumberFormat="1" applyFont="1" applyFill="1" applyBorder="1" applyAlignment="1">
      <alignment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vertical="center"/>
    </xf>
    <xf numFmtId="3" fontId="4" fillId="3" borderId="58" xfId="0" applyNumberFormat="1" applyFont="1" applyFill="1" applyBorder="1" applyAlignment="1">
      <alignment vertical="center"/>
    </xf>
    <xf numFmtId="0" fontId="9" fillId="2" borderId="24" xfId="0" applyFont="1" applyFill="1" applyBorder="1" applyAlignment="1"/>
    <xf numFmtId="3" fontId="9" fillId="2" borderId="24" xfId="0" applyNumberFormat="1" applyFont="1" applyFill="1" applyBorder="1" applyAlignment="1"/>
    <xf numFmtId="49" fontId="14" fillId="5" borderId="25" xfId="0" applyNumberFormat="1" applyFont="1" applyFill="1" applyBorder="1" applyAlignment="1">
      <alignment vertical="center"/>
    </xf>
    <xf numFmtId="0" fontId="14" fillId="5" borderId="26" xfId="0" applyFont="1" applyFill="1" applyBorder="1" applyAlignment="1">
      <alignment vertical="center"/>
    </xf>
    <xf numFmtId="165" fontId="14" fillId="5" borderId="27" xfId="0" applyNumberFormat="1" applyFont="1" applyFill="1" applyBorder="1" applyAlignment="1">
      <alignment vertical="center"/>
    </xf>
    <xf numFmtId="49" fontId="14" fillId="3" borderId="28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29" xfId="0" applyNumberFormat="1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29" xfId="0" applyNumberFormat="1" applyFont="1" applyFill="1" applyBorder="1" applyAlignment="1">
      <alignment vertical="center"/>
    </xf>
    <xf numFmtId="49" fontId="14" fillId="5" borderId="30" xfId="0" applyNumberFormat="1" applyFont="1" applyFill="1" applyBorder="1" applyAlignment="1">
      <alignment vertical="center"/>
    </xf>
    <xf numFmtId="0" fontId="14" fillId="5" borderId="31" xfId="0" applyFont="1" applyFill="1" applyBorder="1" applyAlignment="1">
      <alignment vertical="center"/>
    </xf>
    <xf numFmtId="165" fontId="14" fillId="6" borderId="32" xfId="0" applyNumberFormat="1" applyFont="1" applyFill="1" applyBorder="1" applyAlignment="1">
      <alignment vertical="center"/>
    </xf>
    <xf numFmtId="49" fontId="9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165" fontId="14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49" fontId="17" fillId="2" borderId="43" xfId="0" applyNumberFormat="1" applyFont="1" applyFill="1" applyBorder="1" applyAlignment="1">
      <alignment vertical="center"/>
    </xf>
    <xf numFmtId="0" fontId="9" fillId="2" borderId="44" xfId="0" applyFont="1" applyFill="1" applyBorder="1" applyAlignment="1"/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21" xfId="0" applyFont="1" applyFill="1" applyBorder="1" applyAlignment="1"/>
    <xf numFmtId="0" fontId="9" fillId="2" borderId="47" xfId="0" applyFont="1" applyFill="1" applyBorder="1" applyAlignment="1"/>
    <xf numFmtId="49" fontId="9" fillId="2" borderId="48" xfId="0" applyNumberFormat="1" applyFont="1" applyFill="1" applyBorder="1" applyAlignment="1">
      <alignment vertical="center"/>
    </xf>
    <xf numFmtId="0" fontId="9" fillId="2" borderId="49" xfId="0" applyFont="1" applyFill="1" applyBorder="1" applyAlignment="1"/>
    <xf numFmtId="0" fontId="9" fillId="2" borderId="50" xfId="0" applyFont="1" applyFill="1" applyBorder="1" applyAlignment="1"/>
    <xf numFmtId="0" fontId="9" fillId="9" borderId="42" xfId="0" applyFont="1" applyFill="1" applyBorder="1" applyAlignment="1"/>
    <xf numFmtId="0" fontId="9" fillId="7" borderId="21" xfId="0" applyFont="1" applyFill="1" applyBorder="1" applyAlignment="1"/>
    <xf numFmtId="49" fontId="17" fillId="8" borderId="33" xfId="0" applyNumberFormat="1" applyFont="1" applyFill="1" applyBorder="1" applyAlignment="1">
      <alignment vertical="center"/>
    </xf>
    <xf numFmtId="49" fontId="17" fillId="8" borderId="22" xfId="0" applyNumberFormat="1" applyFont="1" applyFill="1" applyBorder="1" applyAlignment="1">
      <alignment vertical="center"/>
    </xf>
    <xf numFmtId="49" fontId="9" fillId="8" borderId="34" xfId="0" applyNumberFormat="1" applyFont="1" applyFill="1" applyBorder="1" applyAlignment="1"/>
    <xf numFmtId="49" fontId="17" fillId="2" borderId="35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9" fillId="2" borderId="36" xfId="0" applyNumberFormat="1" applyFont="1" applyFill="1" applyBorder="1" applyAlignment="1"/>
    <xf numFmtId="0" fontId="17" fillId="2" borderId="6" xfId="0" applyNumberFormat="1" applyFont="1" applyFill="1" applyBorder="1" applyAlignment="1">
      <alignment vertical="center"/>
    </xf>
    <xf numFmtId="166" fontId="17" fillId="2" borderId="6" xfId="0" applyNumberFormat="1" applyFont="1" applyFill="1" applyBorder="1" applyAlignment="1">
      <alignment vertical="center"/>
    </xf>
    <xf numFmtId="0" fontId="14" fillId="7" borderId="21" xfId="0" applyFont="1" applyFill="1" applyBorder="1" applyAlignment="1">
      <alignment vertical="center"/>
    </xf>
    <xf numFmtId="49" fontId="17" fillId="8" borderId="37" xfId="0" applyNumberFormat="1" applyFont="1" applyFill="1" applyBorder="1" applyAlignment="1">
      <alignment vertical="center"/>
    </xf>
    <xf numFmtId="166" fontId="17" fillId="8" borderId="38" xfId="0" applyNumberFormat="1" applyFont="1" applyFill="1" applyBorder="1" applyAlignment="1">
      <alignment vertical="center"/>
    </xf>
    <xf numFmtId="9" fontId="17" fillId="8" borderId="39" xfId="0" applyNumberFormat="1" applyFont="1" applyFill="1" applyBorder="1" applyAlignment="1">
      <alignment vertical="center"/>
    </xf>
    <xf numFmtId="0" fontId="20" fillId="7" borderId="21" xfId="0" applyFont="1" applyFill="1" applyBorder="1" applyAlignment="1">
      <alignment vertical="center"/>
    </xf>
    <xf numFmtId="166" fontId="20" fillId="7" borderId="21" xfId="0" applyNumberFormat="1" applyFont="1" applyFill="1" applyBorder="1" applyAlignment="1">
      <alignment vertical="center"/>
    </xf>
    <xf numFmtId="165" fontId="20" fillId="2" borderId="21" xfId="0" applyNumberFormat="1" applyFont="1" applyFill="1" applyBorder="1" applyAlignment="1">
      <alignment vertical="center"/>
    </xf>
    <xf numFmtId="0" fontId="14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4" fillId="9" borderId="21" xfId="0" applyFont="1" applyFill="1" applyBorder="1" applyAlignment="1">
      <alignment vertical="center"/>
    </xf>
    <xf numFmtId="0" fontId="14" fillId="9" borderId="51" xfId="0" applyFont="1" applyFill="1" applyBorder="1" applyAlignment="1">
      <alignment vertical="center"/>
    </xf>
    <xf numFmtId="0" fontId="14" fillId="7" borderId="20" xfId="0" applyFont="1" applyFill="1" applyBorder="1" applyAlignment="1">
      <alignment vertical="center"/>
    </xf>
    <xf numFmtId="49" fontId="17" fillId="8" borderId="52" xfId="0" applyNumberFormat="1" applyFont="1" applyFill="1" applyBorder="1" applyAlignment="1">
      <alignment vertical="center"/>
    </xf>
    <xf numFmtId="0" fontId="17" fillId="7" borderId="21" xfId="0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166" fontId="17" fillId="8" borderId="39" xfId="0" applyNumberFormat="1" applyFont="1" applyFill="1" applyBorder="1" applyAlignment="1">
      <alignment vertical="center"/>
    </xf>
    <xf numFmtId="41" fontId="17" fillId="8" borderId="53" xfId="2" applyFont="1" applyFill="1" applyBorder="1" applyAlignment="1">
      <alignment vertical="center"/>
    </xf>
    <xf numFmtId="41" fontId="17" fillId="8" borderId="54" xfId="2" applyFont="1" applyFill="1" applyBorder="1" applyAlignment="1">
      <alignment vertical="center"/>
    </xf>
    <xf numFmtId="49" fontId="19" fillId="9" borderId="40" xfId="0" applyNumberFormat="1" applyFont="1" applyFill="1" applyBorder="1" applyAlignment="1">
      <alignment vertical="center"/>
    </xf>
    <xf numFmtId="0" fontId="17" fillId="9" borderId="41" xfId="0" applyFont="1" applyFill="1" applyBorder="1" applyAlignment="1">
      <alignment vertical="center"/>
    </xf>
    <xf numFmtId="0" fontId="10" fillId="0" borderId="55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0" fillId="0" borderId="55" xfId="0" applyFont="1" applyBorder="1" applyAlignment="1">
      <alignment vertical="center"/>
    </xf>
    <xf numFmtId="49" fontId="13" fillId="3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0" fillId="0" borderId="55" xfId="0" applyNumberFormat="1" applyFont="1" applyBorder="1" applyAlignment="1">
      <alignment horizontal="right" vertical="center"/>
    </xf>
  </cellXfs>
  <cellStyles count="3">
    <cellStyle name="Millares [0]" xfId="2" builtinId="6"/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5"/>
  <sheetViews>
    <sheetView showGridLines="0" tabSelected="1" zoomScale="120" zoomScaleNormal="120" workbookViewId="0">
      <selection activeCell="G32" sqref="G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11" style="1" customWidth="1"/>
    <col min="7" max="7" width="12.28515625" style="1" customWidth="1"/>
    <col min="8" max="254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64</v>
      </c>
      <c r="D9" s="8"/>
      <c r="E9" s="154" t="s">
        <v>73</v>
      </c>
      <c r="F9" s="155"/>
      <c r="G9" s="9">
        <v>5000</v>
      </c>
    </row>
    <row r="10" spans="1:7" ht="18" customHeight="1" x14ac:dyDescent="0.25">
      <c r="A10" s="5"/>
      <c r="B10" s="29" t="s">
        <v>1</v>
      </c>
      <c r="C10" s="30" t="s">
        <v>65</v>
      </c>
      <c r="D10" s="31"/>
      <c r="E10" s="153" t="s">
        <v>2</v>
      </c>
      <c r="F10" s="153"/>
      <c r="G10" s="32" t="s">
        <v>66</v>
      </c>
    </row>
    <row r="11" spans="1:7" ht="18" customHeight="1" x14ac:dyDescent="0.25">
      <c r="A11" s="5"/>
      <c r="B11" s="29" t="s">
        <v>3</v>
      </c>
      <c r="C11" s="33" t="s">
        <v>115</v>
      </c>
      <c r="D11" s="31"/>
      <c r="E11" s="153" t="s">
        <v>67</v>
      </c>
      <c r="F11" s="153"/>
      <c r="G11" s="34">
        <v>1500</v>
      </c>
    </row>
    <row r="12" spans="1:7" ht="18" customHeight="1" x14ac:dyDescent="0.25">
      <c r="A12" s="5"/>
      <c r="B12" s="29" t="s">
        <v>4</v>
      </c>
      <c r="C12" s="35" t="s">
        <v>57</v>
      </c>
      <c r="D12" s="31"/>
      <c r="E12" s="153" t="s">
        <v>58</v>
      </c>
      <c r="F12" s="153"/>
      <c r="G12" s="159">
        <f>+G11*G9</f>
        <v>7500000</v>
      </c>
    </row>
    <row r="13" spans="1:7" ht="18" customHeight="1" x14ac:dyDescent="0.25">
      <c r="A13" s="5"/>
      <c r="B13" s="29" t="s">
        <v>59</v>
      </c>
      <c r="C13" s="35" t="s">
        <v>68</v>
      </c>
      <c r="D13" s="31"/>
      <c r="E13" s="153" t="s">
        <v>60</v>
      </c>
      <c r="F13" s="153"/>
      <c r="G13" s="33" t="s">
        <v>69</v>
      </c>
    </row>
    <row r="14" spans="1:7" ht="18" customHeight="1" x14ac:dyDescent="0.25">
      <c r="A14" s="5"/>
      <c r="B14" s="29" t="s">
        <v>5</v>
      </c>
      <c r="C14" s="30" t="s">
        <v>70</v>
      </c>
      <c r="D14" s="31"/>
      <c r="E14" s="153" t="s">
        <v>6</v>
      </c>
      <c r="F14" s="153"/>
      <c r="G14" s="36" t="s">
        <v>71</v>
      </c>
    </row>
    <row r="15" spans="1:7" ht="18" customHeight="1" x14ac:dyDescent="0.25">
      <c r="A15" s="5"/>
      <c r="B15" s="29" t="s">
        <v>7</v>
      </c>
      <c r="C15" s="37">
        <v>44256</v>
      </c>
      <c r="D15" s="31"/>
      <c r="E15" s="156" t="s">
        <v>8</v>
      </c>
      <c r="F15" s="156"/>
      <c r="G15" s="36" t="s">
        <v>72</v>
      </c>
    </row>
    <row r="16" spans="1:7" ht="12" customHeight="1" x14ac:dyDescent="0.25">
      <c r="A16" s="2"/>
      <c r="B16" s="38"/>
      <c r="C16" s="39"/>
      <c r="D16" s="40"/>
      <c r="E16" s="41"/>
      <c r="F16" s="41"/>
      <c r="G16" s="42"/>
    </row>
    <row r="17" spans="1:7" ht="12" customHeight="1" x14ac:dyDescent="0.25">
      <c r="A17" s="10"/>
      <c r="B17" s="157" t="s">
        <v>9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43"/>
      <c r="C18" s="44"/>
      <c r="D18" s="44"/>
      <c r="E18" s="44"/>
      <c r="F18" s="45"/>
      <c r="G18" s="45"/>
    </row>
    <row r="19" spans="1:7" ht="12" customHeight="1" x14ac:dyDescent="0.25">
      <c r="A19" s="5"/>
      <c r="B19" s="46" t="s">
        <v>10</v>
      </c>
      <c r="C19" s="47"/>
      <c r="D19" s="48"/>
      <c r="E19" s="48"/>
      <c r="F19" s="48"/>
      <c r="G19" s="48"/>
    </row>
    <row r="20" spans="1:7" ht="24" customHeight="1" x14ac:dyDescent="0.25">
      <c r="A20" s="10"/>
      <c r="B20" s="49" t="s">
        <v>11</v>
      </c>
      <c r="C20" s="49" t="s">
        <v>12</v>
      </c>
      <c r="D20" s="49" t="s">
        <v>13</v>
      </c>
      <c r="E20" s="49" t="s">
        <v>14</v>
      </c>
      <c r="F20" s="49" t="s">
        <v>15</v>
      </c>
      <c r="G20" s="49" t="s">
        <v>16</v>
      </c>
    </row>
    <row r="21" spans="1:7" ht="12.75" customHeight="1" x14ac:dyDescent="0.25">
      <c r="A21" s="10"/>
      <c r="B21" s="50" t="s">
        <v>74</v>
      </c>
      <c r="C21" s="51" t="s">
        <v>17</v>
      </c>
      <c r="D21" s="51">
        <v>4</v>
      </c>
      <c r="E21" s="52" t="s">
        <v>75</v>
      </c>
      <c r="F21" s="53">
        <v>20000</v>
      </c>
      <c r="G21" s="53">
        <f>F21*D21</f>
        <v>80000</v>
      </c>
    </row>
    <row r="22" spans="1:7" ht="12.75" customHeight="1" x14ac:dyDescent="0.25">
      <c r="A22" s="10"/>
      <c r="B22" s="50" t="s">
        <v>76</v>
      </c>
      <c r="C22" s="51" t="s">
        <v>17</v>
      </c>
      <c r="D22" s="54">
        <v>1</v>
      </c>
      <c r="E22" s="55" t="s">
        <v>75</v>
      </c>
      <c r="F22" s="53">
        <v>20000</v>
      </c>
      <c r="G22" s="53">
        <f t="shared" ref="G22:G26" si="0">F22*D22</f>
        <v>20000</v>
      </c>
    </row>
    <row r="23" spans="1:7" ht="12.75" customHeight="1" x14ac:dyDescent="0.25">
      <c r="A23" s="10"/>
      <c r="B23" s="50" t="s">
        <v>81</v>
      </c>
      <c r="C23" s="51" t="s">
        <v>17</v>
      </c>
      <c r="D23" s="51">
        <v>4</v>
      </c>
      <c r="E23" s="55" t="s">
        <v>82</v>
      </c>
      <c r="F23" s="53">
        <v>20000</v>
      </c>
      <c r="G23" s="53">
        <f t="shared" si="0"/>
        <v>80000</v>
      </c>
    </row>
    <row r="24" spans="1:7" ht="12.75" customHeight="1" x14ac:dyDescent="0.25">
      <c r="A24" s="10"/>
      <c r="B24" s="50" t="s">
        <v>83</v>
      </c>
      <c r="C24" s="51" t="s">
        <v>17</v>
      </c>
      <c r="D24" s="51">
        <v>5</v>
      </c>
      <c r="E24" s="55" t="s">
        <v>84</v>
      </c>
      <c r="F24" s="53">
        <v>20000</v>
      </c>
      <c r="G24" s="53">
        <f t="shared" si="0"/>
        <v>100000</v>
      </c>
    </row>
    <row r="25" spans="1:7" ht="12.75" customHeight="1" x14ac:dyDescent="0.25">
      <c r="A25" s="10"/>
      <c r="B25" s="50" t="s">
        <v>85</v>
      </c>
      <c r="C25" s="51" t="s">
        <v>17</v>
      </c>
      <c r="D25" s="51">
        <v>6</v>
      </c>
      <c r="E25" s="55" t="s">
        <v>86</v>
      </c>
      <c r="F25" s="53">
        <v>20000</v>
      </c>
      <c r="G25" s="53">
        <f t="shared" si="0"/>
        <v>120000</v>
      </c>
    </row>
    <row r="26" spans="1:7" ht="18" customHeight="1" x14ac:dyDescent="0.25">
      <c r="A26" s="10"/>
      <c r="B26" s="50" t="s">
        <v>89</v>
      </c>
      <c r="C26" s="51" t="s">
        <v>17</v>
      </c>
      <c r="D26" s="51">
        <v>35</v>
      </c>
      <c r="E26" s="55" t="s">
        <v>90</v>
      </c>
      <c r="F26" s="53">
        <v>20000</v>
      </c>
      <c r="G26" s="53">
        <f t="shared" si="0"/>
        <v>700000</v>
      </c>
    </row>
    <row r="27" spans="1:7" ht="12.75" customHeight="1" x14ac:dyDescent="0.25">
      <c r="A27" s="10"/>
      <c r="B27" s="11" t="s">
        <v>18</v>
      </c>
      <c r="C27" s="12"/>
      <c r="D27" s="12"/>
      <c r="E27" s="12"/>
      <c r="F27" s="13"/>
      <c r="G27" s="14">
        <f>SUM(G21:G26)</f>
        <v>1100000</v>
      </c>
    </row>
    <row r="28" spans="1:7" ht="12" customHeight="1" x14ac:dyDescent="0.25">
      <c r="A28" s="2"/>
      <c r="B28" s="43"/>
      <c r="C28" s="45"/>
      <c r="D28" s="45"/>
      <c r="E28" s="45"/>
      <c r="F28" s="56"/>
      <c r="G28" s="56"/>
    </row>
    <row r="29" spans="1:7" ht="12" customHeight="1" x14ac:dyDescent="0.25">
      <c r="A29" s="5"/>
      <c r="B29" s="57" t="s">
        <v>19</v>
      </c>
      <c r="C29" s="58"/>
      <c r="D29" s="59"/>
      <c r="E29" s="59"/>
      <c r="F29" s="60"/>
      <c r="G29" s="60"/>
    </row>
    <row r="30" spans="1:7" ht="24" customHeight="1" x14ac:dyDescent="0.25">
      <c r="A30" s="5"/>
      <c r="B30" s="61" t="s">
        <v>11</v>
      </c>
      <c r="C30" s="62" t="s">
        <v>12</v>
      </c>
      <c r="D30" s="62" t="s">
        <v>13</v>
      </c>
      <c r="E30" s="61" t="s">
        <v>14</v>
      </c>
      <c r="F30" s="62" t="s">
        <v>15</v>
      </c>
      <c r="G30" s="61" t="s">
        <v>16</v>
      </c>
    </row>
    <row r="31" spans="1:7" ht="12" customHeight="1" x14ac:dyDescent="0.25">
      <c r="A31" s="5"/>
      <c r="B31" s="63"/>
      <c r="C31" s="64" t="s">
        <v>56</v>
      </c>
      <c r="D31" s="64"/>
      <c r="E31" s="64"/>
      <c r="F31" s="63"/>
      <c r="G31" s="63"/>
    </row>
    <row r="32" spans="1:7" ht="12" customHeight="1" x14ac:dyDescent="0.25">
      <c r="A32" s="5"/>
      <c r="B32" s="15" t="s">
        <v>20</v>
      </c>
      <c r="C32" s="16"/>
      <c r="D32" s="16"/>
      <c r="E32" s="16"/>
      <c r="F32" s="17"/>
      <c r="G32" s="65"/>
    </row>
    <row r="33" spans="1:254" ht="12" customHeight="1" x14ac:dyDescent="0.25">
      <c r="A33" s="2"/>
      <c r="B33" s="66"/>
      <c r="C33" s="67"/>
      <c r="D33" s="67"/>
      <c r="E33" s="67"/>
      <c r="F33" s="68"/>
      <c r="G33" s="68"/>
    </row>
    <row r="34" spans="1:254" ht="12" customHeight="1" x14ac:dyDescent="0.25">
      <c r="A34" s="5"/>
      <c r="B34" s="57" t="s">
        <v>21</v>
      </c>
      <c r="C34" s="58"/>
      <c r="D34" s="59"/>
      <c r="E34" s="59"/>
      <c r="F34" s="60"/>
      <c r="G34" s="60"/>
    </row>
    <row r="35" spans="1:254" ht="24" customHeight="1" x14ac:dyDescent="0.25">
      <c r="A35" s="5"/>
      <c r="B35" s="69" t="s">
        <v>11</v>
      </c>
      <c r="C35" s="69" t="s">
        <v>12</v>
      </c>
      <c r="D35" s="69" t="s">
        <v>13</v>
      </c>
      <c r="E35" s="69" t="s">
        <v>14</v>
      </c>
      <c r="F35" s="70" t="s">
        <v>15</v>
      </c>
      <c r="G35" s="69" t="s">
        <v>16</v>
      </c>
    </row>
    <row r="36" spans="1:254" s="24" customFormat="1" ht="24" customHeight="1" x14ac:dyDescent="0.25">
      <c r="A36" s="22"/>
      <c r="B36" s="71" t="s">
        <v>91</v>
      </c>
      <c r="C36" s="72" t="s">
        <v>22</v>
      </c>
      <c r="D36" s="73">
        <v>1.34</v>
      </c>
      <c r="E36" s="74" t="s">
        <v>92</v>
      </c>
      <c r="F36" s="75">
        <v>120000</v>
      </c>
      <c r="G36" s="75">
        <f>F36*D36</f>
        <v>160800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24" customFormat="1" ht="24" customHeight="1" x14ac:dyDescent="0.25">
      <c r="A37" s="22"/>
      <c r="B37" s="71" t="s">
        <v>91</v>
      </c>
      <c r="C37" s="72" t="s">
        <v>22</v>
      </c>
      <c r="D37" s="73">
        <v>0.67</v>
      </c>
      <c r="E37" s="74" t="s">
        <v>93</v>
      </c>
      <c r="F37" s="75">
        <v>120000</v>
      </c>
      <c r="G37" s="75">
        <f t="shared" ref="G37:G38" si="1">F37*D37</f>
        <v>80400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ht="19.5" customHeight="1" x14ac:dyDescent="0.25">
      <c r="A38" s="20"/>
      <c r="B38" s="71" t="s">
        <v>91</v>
      </c>
      <c r="C38" s="72" t="s">
        <v>22</v>
      </c>
      <c r="D38" s="73">
        <v>0.67</v>
      </c>
      <c r="E38" s="74" t="s">
        <v>88</v>
      </c>
      <c r="F38" s="75">
        <v>120000</v>
      </c>
      <c r="G38" s="75">
        <f t="shared" si="1"/>
        <v>80400</v>
      </c>
    </row>
    <row r="39" spans="1:254" ht="16.149999999999999" customHeight="1" x14ac:dyDescent="0.25">
      <c r="A39" s="10"/>
      <c r="B39" s="71" t="s">
        <v>94</v>
      </c>
      <c r="C39" s="72" t="s">
        <v>22</v>
      </c>
      <c r="D39" s="72">
        <v>4.17</v>
      </c>
      <c r="E39" s="74" t="s">
        <v>90</v>
      </c>
      <c r="F39" s="76">
        <v>120000</v>
      </c>
      <c r="G39" s="76">
        <f>F39*D39</f>
        <v>500400</v>
      </c>
    </row>
    <row r="40" spans="1:254" ht="12.75" customHeight="1" x14ac:dyDescent="0.25">
      <c r="A40" s="5"/>
      <c r="B40" s="15" t="s">
        <v>23</v>
      </c>
      <c r="C40" s="16"/>
      <c r="D40" s="16"/>
      <c r="E40" s="16"/>
      <c r="F40" s="17"/>
      <c r="G40" s="18">
        <f>SUM(G39:G39)</f>
        <v>500400</v>
      </c>
    </row>
    <row r="41" spans="1:254" ht="12" customHeight="1" x14ac:dyDescent="0.25">
      <c r="A41" s="2"/>
      <c r="B41" s="66"/>
      <c r="C41" s="67"/>
      <c r="D41" s="67"/>
      <c r="E41" s="67"/>
      <c r="F41" s="68"/>
      <c r="G41" s="68"/>
    </row>
    <row r="42" spans="1:254" ht="12" customHeight="1" x14ac:dyDescent="0.25">
      <c r="A42" s="5"/>
      <c r="B42" s="57" t="s">
        <v>24</v>
      </c>
      <c r="C42" s="58"/>
      <c r="D42" s="59"/>
      <c r="E42" s="59"/>
      <c r="F42" s="60"/>
      <c r="G42" s="60"/>
    </row>
    <row r="43" spans="1:254" ht="24" customHeight="1" x14ac:dyDescent="0.25">
      <c r="A43" s="5"/>
      <c r="B43" s="77" t="s">
        <v>25</v>
      </c>
      <c r="C43" s="77" t="s">
        <v>26</v>
      </c>
      <c r="D43" s="77" t="s">
        <v>27</v>
      </c>
      <c r="E43" s="77" t="s">
        <v>14</v>
      </c>
      <c r="F43" s="77" t="s">
        <v>15</v>
      </c>
      <c r="G43" s="77" t="s">
        <v>16</v>
      </c>
      <c r="J43" s="21"/>
    </row>
    <row r="44" spans="1:254" ht="12.75" customHeight="1" x14ac:dyDescent="0.25">
      <c r="A44" s="10"/>
      <c r="B44" s="78" t="s">
        <v>28</v>
      </c>
      <c r="C44" s="51"/>
      <c r="D44" s="79"/>
      <c r="E44" s="55"/>
      <c r="F44" s="80"/>
      <c r="G44" s="80"/>
      <c r="J44" s="21"/>
    </row>
    <row r="45" spans="1:254" ht="12.75" customHeight="1" x14ac:dyDescent="0.25">
      <c r="A45" s="10"/>
      <c r="B45" s="50" t="s">
        <v>95</v>
      </c>
      <c r="C45" s="51" t="s">
        <v>29</v>
      </c>
      <c r="D45" s="81">
        <v>70</v>
      </c>
      <c r="E45" s="55" t="s">
        <v>96</v>
      </c>
      <c r="F45" s="82">
        <v>480</v>
      </c>
      <c r="G45" s="80">
        <f>F45*D45</f>
        <v>33600</v>
      </c>
      <c r="J45" s="21"/>
    </row>
    <row r="46" spans="1:254" ht="12.75" customHeight="1" x14ac:dyDescent="0.25">
      <c r="A46" s="10"/>
      <c r="B46" s="50" t="s">
        <v>97</v>
      </c>
      <c r="C46" s="51" t="s">
        <v>29</v>
      </c>
      <c r="D46" s="81">
        <v>170</v>
      </c>
      <c r="E46" s="55" t="s">
        <v>98</v>
      </c>
      <c r="F46" s="82">
        <v>856</v>
      </c>
      <c r="G46" s="80">
        <f t="shared" ref="G46:G54" si="2">F46*D46</f>
        <v>145520</v>
      </c>
      <c r="J46" s="21"/>
    </row>
    <row r="47" spans="1:254" ht="12.75" customHeight="1" x14ac:dyDescent="0.25">
      <c r="A47" s="10"/>
      <c r="B47" s="50" t="s">
        <v>99</v>
      </c>
      <c r="C47" s="51" t="s">
        <v>29</v>
      </c>
      <c r="D47" s="81">
        <v>80</v>
      </c>
      <c r="E47" s="55" t="s">
        <v>98</v>
      </c>
      <c r="F47" s="82">
        <v>1021</v>
      </c>
      <c r="G47" s="80">
        <f t="shared" si="2"/>
        <v>81680</v>
      </c>
      <c r="J47" s="21"/>
    </row>
    <row r="48" spans="1:254" ht="12.75" customHeight="1" x14ac:dyDescent="0.25">
      <c r="A48" s="10"/>
      <c r="B48" s="50" t="s">
        <v>101</v>
      </c>
      <c r="C48" s="51" t="s">
        <v>29</v>
      </c>
      <c r="D48" s="81">
        <v>8</v>
      </c>
      <c r="E48" s="55" t="s">
        <v>100</v>
      </c>
      <c r="F48" s="82">
        <v>865</v>
      </c>
      <c r="G48" s="80">
        <f t="shared" si="2"/>
        <v>6920</v>
      </c>
      <c r="J48" s="21"/>
    </row>
    <row r="49" spans="1:254" ht="12.75" customHeight="1" x14ac:dyDescent="0.25">
      <c r="A49" s="10"/>
      <c r="B49" s="50" t="s">
        <v>102</v>
      </c>
      <c r="C49" s="51" t="s">
        <v>103</v>
      </c>
      <c r="D49" s="81">
        <v>10</v>
      </c>
      <c r="E49" s="55" t="s">
        <v>104</v>
      </c>
      <c r="F49" s="82">
        <v>23000</v>
      </c>
      <c r="G49" s="80">
        <f t="shared" si="2"/>
        <v>230000</v>
      </c>
      <c r="J49" s="21"/>
    </row>
    <row r="50" spans="1:254" ht="12.75" customHeight="1" x14ac:dyDescent="0.25">
      <c r="A50" s="10"/>
      <c r="B50" s="83" t="s">
        <v>105</v>
      </c>
      <c r="C50" s="51"/>
      <c r="D50" s="79"/>
      <c r="E50" s="55"/>
      <c r="F50" s="80"/>
      <c r="G50" s="80"/>
      <c r="J50" s="21"/>
    </row>
    <row r="51" spans="1:254" ht="12.75" customHeight="1" x14ac:dyDescent="0.25">
      <c r="A51" s="10"/>
      <c r="B51" s="50" t="s">
        <v>106</v>
      </c>
      <c r="C51" s="51" t="s">
        <v>107</v>
      </c>
      <c r="D51" s="81">
        <v>1</v>
      </c>
      <c r="E51" s="55" t="s">
        <v>88</v>
      </c>
      <c r="F51" s="84">
        <v>21000</v>
      </c>
      <c r="G51" s="80">
        <f t="shared" si="2"/>
        <v>21000</v>
      </c>
      <c r="J51" s="21"/>
    </row>
    <row r="52" spans="1:254" ht="12.75" customHeight="1" x14ac:dyDescent="0.25">
      <c r="A52" s="10"/>
      <c r="B52" s="78" t="s">
        <v>30</v>
      </c>
      <c r="C52" s="51"/>
      <c r="D52" s="79"/>
      <c r="E52" s="55"/>
      <c r="F52" s="80"/>
      <c r="G52" s="80"/>
      <c r="J52" s="21"/>
    </row>
    <row r="53" spans="1:254" ht="12.75" customHeight="1" x14ac:dyDescent="0.25">
      <c r="A53" s="10"/>
      <c r="B53" s="85" t="s">
        <v>108</v>
      </c>
      <c r="C53" s="51" t="s">
        <v>109</v>
      </c>
      <c r="D53" s="79">
        <v>3</v>
      </c>
      <c r="E53" s="55" t="s">
        <v>110</v>
      </c>
      <c r="F53" s="80">
        <f>3500*1.19</f>
        <v>4165</v>
      </c>
      <c r="G53" s="80">
        <f t="shared" si="2"/>
        <v>12495</v>
      </c>
      <c r="J53" s="21"/>
    </row>
    <row r="54" spans="1:254" ht="12.75" customHeight="1" x14ac:dyDescent="0.25">
      <c r="A54" s="10"/>
      <c r="B54" s="85" t="s">
        <v>112</v>
      </c>
      <c r="C54" s="51" t="s">
        <v>111</v>
      </c>
      <c r="D54" s="79">
        <v>0.4</v>
      </c>
      <c r="E54" s="55" t="s">
        <v>93</v>
      </c>
      <c r="F54" s="80">
        <v>48490</v>
      </c>
      <c r="G54" s="80">
        <f t="shared" si="2"/>
        <v>19396</v>
      </c>
      <c r="J54" s="21"/>
    </row>
    <row r="55" spans="1:254" ht="12.75" customHeight="1" x14ac:dyDescent="0.25">
      <c r="A55" s="10"/>
      <c r="B55" s="78" t="s">
        <v>32</v>
      </c>
      <c r="C55" s="51"/>
      <c r="D55" s="79"/>
      <c r="E55" s="51"/>
      <c r="F55" s="80"/>
      <c r="G55" s="80"/>
    </row>
    <row r="56" spans="1:254" ht="13.5" customHeight="1" x14ac:dyDescent="0.25">
      <c r="A56" s="5"/>
      <c r="B56" s="15" t="s">
        <v>31</v>
      </c>
      <c r="C56" s="16"/>
      <c r="D56" s="16"/>
      <c r="E56" s="16"/>
      <c r="F56" s="17"/>
      <c r="G56" s="18">
        <f>SUM(G44:G55)</f>
        <v>550611</v>
      </c>
    </row>
    <row r="57" spans="1:254" ht="12" customHeight="1" x14ac:dyDescent="0.25">
      <c r="A57" s="2"/>
      <c r="B57" s="66"/>
      <c r="C57" s="67"/>
      <c r="D57" s="67"/>
      <c r="E57" s="86"/>
      <c r="F57" s="68"/>
      <c r="G57" s="68"/>
    </row>
    <row r="58" spans="1:254" ht="12" customHeight="1" x14ac:dyDescent="0.25">
      <c r="A58" s="5"/>
      <c r="B58" s="57" t="s">
        <v>32</v>
      </c>
      <c r="C58" s="58"/>
      <c r="D58" s="59"/>
      <c r="E58" s="59"/>
      <c r="F58" s="60"/>
      <c r="G58" s="60"/>
    </row>
    <row r="59" spans="1:254" ht="24" customHeight="1" x14ac:dyDescent="0.25">
      <c r="A59" s="5"/>
      <c r="B59" s="69" t="s">
        <v>33</v>
      </c>
      <c r="C59" s="70" t="s">
        <v>26</v>
      </c>
      <c r="D59" s="70" t="s">
        <v>27</v>
      </c>
      <c r="E59" s="69" t="s">
        <v>14</v>
      </c>
      <c r="F59" s="70" t="s">
        <v>15</v>
      </c>
      <c r="G59" s="69" t="s">
        <v>16</v>
      </c>
    </row>
    <row r="60" spans="1:254" s="27" customFormat="1" ht="24" customHeight="1" x14ac:dyDescent="0.25">
      <c r="A60" s="25"/>
      <c r="B60" s="50" t="s">
        <v>77</v>
      </c>
      <c r="C60" s="51" t="s">
        <v>17</v>
      </c>
      <c r="D60" s="54">
        <v>1</v>
      </c>
      <c r="E60" s="55" t="s">
        <v>78</v>
      </c>
      <c r="F60" s="53">
        <v>20000</v>
      </c>
      <c r="G60" s="53">
        <f>F60*D60</f>
        <v>20000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</row>
    <row r="61" spans="1:254" s="27" customFormat="1" ht="24" customHeight="1" x14ac:dyDescent="0.25">
      <c r="A61" s="25"/>
      <c r="B61" s="50" t="s">
        <v>87</v>
      </c>
      <c r="C61" s="51" t="s">
        <v>80</v>
      </c>
      <c r="D61" s="51">
        <v>1</v>
      </c>
      <c r="E61" s="55" t="s">
        <v>88</v>
      </c>
      <c r="F61" s="80">
        <v>45000</v>
      </c>
      <c r="G61" s="53">
        <f>F61*D61</f>
        <v>45000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</row>
    <row r="62" spans="1:254" s="27" customFormat="1" ht="24" customHeight="1" x14ac:dyDescent="0.25">
      <c r="A62" s="25"/>
      <c r="B62" s="50" t="s">
        <v>79</v>
      </c>
      <c r="C62" s="51" t="s">
        <v>80</v>
      </c>
      <c r="D62" s="51">
        <v>1</v>
      </c>
      <c r="E62" s="55" t="s">
        <v>78</v>
      </c>
      <c r="F62" s="53">
        <v>45000</v>
      </c>
      <c r="G62" s="53">
        <f>F62*D62</f>
        <v>45000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</row>
    <row r="63" spans="1:254" ht="12.75" customHeight="1" x14ac:dyDescent="0.25">
      <c r="A63" s="20"/>
      <c r="B63" s="87" t="s">
        <v>61</v>
      </c>
      <c r="C63" s="88">
        <v>1</v>
      </c>
      <c r="D63" s="89">
        <v>1</v>
      </c>
      <c r="E63" s="90" t="s">
        <v>62</v>
      </c>
      <c r="F63" s="91">
        <v>200000</v>
      </c>
      <c r="G63" s="91">
        <f>+F63*D63</f>
        <v>200000</v>
      </c>
    </row>
    <row r="64" spans="1:254" ht="13.5" customHeight="1" x14ac:dyDescent="0.25">
      <c r="A64" s="5"/>
      <c r="B64" s="92" t="s">
        <v>34</v>
      </c>
      <c r="C64" s="93"/>
      <c r="D64" s="93"/>
      <c r="E64" s="93"/>
      <c r="F64" s="94"/>
      <c r="G64" s="95">
        <f>SUM(G60:G63)</f>
        <v>310000</v>
      </c>
    </row>
    <row r="65" spans="1:7" ht="12" customHeight="1" x14ac:dyDescent="0.25">
      <c r="A65" s="2"/>
      <c r="B65" s="96"/>
      <c r="C65" s="96"/>
      <c r="D65" s="96"/>
      <c r="E65" s="96"/>
      <c r="F65" s="97"/>
      <c r="G65" s="97"/>
    </row>
    <row r="66" spans="1:7" ht="12" customHeight="1" x14ac:dyDescent="0.25">
      <c r="A66" s="20"/>
      <c r="B66" s="98" t="s">
        <v>35</v>
      </c>
      <c r="C66" s="99"/>
      <c r="D66" s="99"/>
      <c r="E66" s="99"/>
      <c r="F66" s="99"/>
      <c r="G66" s="100">
        <f>+G27+G32+G40+G56+G64</f>
        <v>2461011</v>
      </c>
    </row>
    <row r="67" spans="1:7" ht="12" customHeight="1" x14ac:dyDescent="0.25">
      <c r="A67" s="20"/>
      <c r="B67" s="101" t="s">
        <v>36</v>
      </c>
      <c r="C67" s="102"/>
      <c r="D67" s="102"/>
      <c r="E67" s="102"/>
      <c r="F67" s="102"/>
      <c r="G67" s="103">
        <f>G66*0.05</f>
        <v>123050.55</v>
      </c>
    </row>
    <row r="68" spans="1:7" ht="12" customHeight="1" x14ac:dyDescent="0.25">
      <c r="A68" s="20"/>
      <c r="B68" s="104" t="s">
        <v>37</v>
      </c>
      <c r="C68" s="105"/>
      <c r="D68" s="105"/>
      <c r="E68" s="105"/>
      <c r="F68" s="105"/>
      <c r="G68" s="106">
        <f>G67+G66</f>
        <v>2584061.5499999998</v>
      </c>
    </row>
    <row r="69" spans="1:7" ht="12" customHeight="1" x14ac:dyDescent="0.25">
      <c r="A69" s="20"/>
      <c r="B69" s="101" t="s">
        <v>38</v>
      </c>
      <c r="C69" s="102"/>
      <c r="D69" s="102"/>
      <c r="E69" s="102"/>
      <c r="F69" s="102"/>
      <c r="G69" s="103">
        <f>G12</f>
        <v>7500000</v>
      </c>
    </row>
    <row r="70" spans="1:7" ht="12" customHeight="1" x14ac:dyDescent="0.25">
      <c r="A70" s="20"/>
      <c r="B70" s="107" t="s">
        <v>39</v>
      </c>
      <c r="C70" s="108"/>
      <c r="D70" s="108"/>
      <c r="E70" s="108"/>
      <c r="F70" s="108"/>
      <c r="G70" s="109">
        <f>G69-G68</f>
        <v>4915938.45</v>
      </c>
    </row>
    <row r="71" spans="1:7" ht="12" customHeight="1" x14ac:dyDescent="0.25">
      <c r="A71" s="20"/>
      <c r="B71" s="110" t="s">
        <v>116</v>
      </c>
      <c r="C71" s="111"/>
      <c r="D71" s="111"/>
      <c r="E71" s="111"/>
      <c r="F71" s="111"/>
      <c r="G71" s="112"/>
    </row>
    <row r="72" spans="1:7" ht="12.75" customHeight="1" thickBot="1" x14ac:dyDescent="0.3">
      <c r="A72" s="20"/>
      <c r="B72" s="113"/>
      <c r="C72" s="111"/>
      <c r="D72" s="111"/>
      <c r="E72" s="111"/>
      <c r="F72" s="111"/>
      <c r="G72" s="112"/>
    </row>
    <row r="73" spans="1:7" ht="12" customHeight="1" x14ac:dyDescent="0.25">
      <c r="A73" s="20"/>
      <c r="B73" s="114" t="s">
        <v>117</v>
      </c>
      <c r="C73" s="115"/>
      <c r="D73" s="115"/>
      <c r="E73" s="115"/>
      <c r="F73" s="116"/>
      <c r="G73" s="112"/>
    </row>
    <row r="74" spans="1:7" ht="12" customHeight="1" x14ac:dyDescent="0.25">
      <c r="A74" s="20"/>
      <c r="B74" s="117" t="s">
        <v>40</v>
      </c>
      <c r="C74" s="118"/>
      <c r="D74" s="118"/>
      <c r="E74" s="118"/>
      <c r="F74" s="119"/>
      <c r="G74" s="112"/>
    </row>
    <row r="75" spans="1:7" ht="12" customHeight="1" x14ac:dyDescent="0.25">
      <c r="A75" s="20"/>
      <c r="B75" s="117" t="s">
        <v>41</v>
      </c>
      <c r="C75" s="118"/>
      <c r="D75" s="118"/>
      <c r="E75" s="118"/>
      <c r="F75" s="119"/>
      <c r="G75" s="112"/>
    </row>
    <row r="76" spans="1:7" ht="12" customHeight="1" x14ac:dyDescent="0.25">
      <c r="A76" s="20"/>
      <c r="B76" s="117" t="s">
        <v>42</v>
      </c>
      <c r="C76" s="118"/>
      <c r="D76" s="118"/>
      <c r="E76" s="118"/>
      <c r="F76" s="119"/>
      <c r="G76" s="112"/>
    </row>
    <row r="77" spans="1:7" ht="12" customHeight="1" x14ac:dyDescent="0.25">
      <c r="A77" s="20"/>
      <c r="B77" s="117" t="s">
        <v>43</v>
      </c>
      <c r="C77" s="118"/>
      <c r="D77" s="118"/>
      <c r="E77" s="118"/>
      <c r="F77" s="119"/>
      <c r="G77" s="112"/>
    </row>
    <row r="78" spans="1:7" ht="12" customHeight="1" x14ac:dyDescent="0.25">
      <c r="A78" s="20"/>
      <c r="B78" s="117" t="s">
        <v>44</v>
      </c>
      <c r="C78" s="118"/>
      <c r="D78" s="118"/>
      <c r="E78" s="118"/>
      <c r="F78" s="119"/>
      <c r="G78" s="112"/>
    </row>
    <row r="79" spans="1:7" ht="12.75" customHeight="1" thickBot="1" x14ac:dyDescent="0.3">
      <c r="A79" s="20"/>
      <c r="B79" s="120" t="s">
        <v>45</v>
      </c>
      <c r="C79" s="121"/>
      <c r="D79" s="121"/>
      <c r="E79" s="121"/>
      <c r="F79" s="122"/>
      <c r="G79" s="112"/>
    </row>
    <row r="80" spans="1:7" ht="12.75" customHeight="1" x14ac:dyDescent="0.25">
      <c r="A80" s="20"/>
      <c r="B80" s="113"/>
      <c r="C80" s="118"/>
      <c r="D80" s="118"/>
      <c r="E80" s="118"/>
      <c r="F80" s="118"/>
      <c r="G80" s="112"/>
    </row>
    <row r="81" spans="1:7" ht="15" customHeight="1" thickBot="1" x14ac:dyDescent="0.3">
      <c r="A81" s="20"/>
      <c r="B81" s="151" t="s">
        <v>46</v>
      </c>
      <c r="C81" s="152"/>
      <c r="D81" s="123"/>
      <c r="E81" s="124"/>
      <c r="F81" s="124"/>
      <c r="G81" s="112"/>
    </row>
    <row r="82" spans="1:7" ht="12" customHeight="1" x14ac:dyDescent="0.25">
      <c r="A82" s="20"/>
      <c r="B82" s="125" t="s">
        <v>33</v>
      </c>
      <c r="C82" s="126" t="s">
        <v>47</v>
      </c>
      <c r="D82" s="127" t="s">
        <v>48</v>
      </c>
      <c r="E82" s="124"/>
      <c r="F82" s="124"/>
      <c r="G82" s="112"/>
    </row>
    <row r="83" spans="1:7" ht="12" customHeight="1" x14ac:dyDescent="0.25">
      <c r="A83" s="20"/>
      <c r="B83" s="128" t="s">
        <v>49</v>
      </c>
      <c r="C83" s="129">
        <f>+G27</f>
        <v>1100000</v>
      </c>
      <c r="D83" s="130">
        <f>(C83/C89)</f>
        <v>0.4256864547208638</v>
      </c>
      <c r="E83" s="124"/>
      <c r="F83" s="124"/>
      <c r="G83" s="112"/>
    </row>
    <row r="84" spans="1:7" ht="12" customHeight="1" x14ac:dyDescent="0.25">
      <c r="A84" s="20"/>
      <c r="B84" s="128" t="s">
        <v>50</v>
      </c>
      <c r="C84" s="131">
        <f>+G32</f>
        <v>0</v>
      </c>
      <c r="D84" s="130">
        <v>0</v>
      </c>
      <c r="E84" s="124"/>
      <c r="F84" s="124"/>
      <c r="G84" s="112"/>
    </row>
    <row r="85" spans="1:7" ht="12" customHeight="1" x14ac:dyDescent="0.25">
      <c r="A85" s="20"/>
      <c r="B85" s="128" t="s">
        <v>51</v>
      </c>
      <c r="C85" s="129">
        <f>+G40</f>
        <v>500400</v>
      </c>
      <c r="D85" s="130">
        <f>(C85/C89)</f>
        <v>0.19364863812938204</v>
      </c>
      <c r="E85" s="124"/>
      <c r="F85" s="124"/>
      <c r="G85" s="112"/>
    </row>
    <row r="86" spans="1:7" ht="12" customHeight="1" x14ac:dyDescent="0.25">
      <c r="A86" s="20"/>
      <c r="B86" s="128" t="s">
        <v>25</v>
      </c>
      <c r="C86" s="129">
        <f>+G56</f>
        <v>550611</v>
      </c>
      <c r="D86" s="130">
        <f>(C86/C89)</f>
        <v>0.21307967683664503</v>
      </c>
      <c r="E86" s="124"/>
      <c r="F86" s="124"/>
      <c r="G86" s="112"/>
    </row>
    <row r="87" spans="1:7" ht="12" customHeight="1" x14ac:dyDescent="0.25">
      <c r="A87" s="20"/>
      <c r="B87" s="128" t="s">
        <v>52</v>
      </c>
      <c r="C87" s="132">
        <f>+G64</f>
        <v>310000</v>
      </c>
      <c r="D87" s="130">
        <f>(C87/C89)</f>
        <v>0.1199661826940616</v>
      </c>
      <c r="E87" s="133"/>
      <c r="F87" s="133"/>
      <c r="G87" s="112"/>
    </row>
    <row r="88" spans="1:7" ht="12" customHeight="1" x14ac:dyDescent="0.25">
      <c r="A88" s="20"/>
      <c r="B88" s="128" t="s">
        <v>53</v>
      </c>
      <c r="C88" s="132">
        <f>+G67</f>
        <v>123050.55</v>
      </c>
      <c r="D88" s="130">
        <f>(C88/C89)</f>
        <v>4.7619047619047623E-2</v>
      </c>
      <c r="E88" s="133"/>
      <c r="F88" s="133"/>
      <c r="G88" s="112"/>
    </row>
    <row r="89" spans="1:7" ht="12.75" customHeight="1" thickBot="1" x14ac:dyDescent="0.3">
      <c r="A89" s="20"/>
      <c r="B89" s="134" t="s">
        <v>54</v>
      </c>
      <c r="C89" s="135">
        <f>SUM(C83:C88)</f>
        <v>2584061.5499999998</v>
      </c>
      <c r="D89" s="136">
        <f>SUM(D83:D88)</f>
        <v>1</v>
      </c>
      <c r="E89" s="137"/>
      <c r="F89" s="138"/>
      <c r="G89" s="139"/>
    </row>
    <row r="90" spans="1:7" ht="12" customHeight="1" x14ac:dyDescent="0.25">
      <c r="A90" s="20"/>
      <c r="B90" s="113"/>
      <c r="C90" s="111"/>
      <c r="D90" s="111"/>
      <c r="E90" s="111"/>
      <c r="F90" s="111"/>
      <c r="G90" s="112"/>
    </row>
    <row r="91" spans="1:7" ht="12.75" customHeight="1" x14ac:dyDescent="0.25">
      <c r="A91" s="20"/>
      <c r="B91" s="28"/>
      <c r="C91" s="111"/>
      <c r="D91" s="111"/>
      <c r="E91" s="111"/>
      <c r="F91" s="111"/>
      <c r="G91" s="112"/>
    </row>
    <row r="92" spans="1:7" ht="12" customHeight="1" thickBot="1" x14ac:dyDescent="0.3">
      <c r="A92" s="19"/>
      <c r="B92" s="140"/>
      <c r="C92" s="141" t="s">
        <v>113</v>
      </c>
      <c r="D92" s="142"/>
      <c r="E92" s="143"/>
      <c r="F92" s="144"/>
      <c r="G92" s="112"/>
    </row>
    <row r="93" spans="1:7" ht="12" customHeight="1" x14ac:dyDescent="0.25">
      <c r="A93" s="20"/>
      <c r="B93" s="145" t="s">
        <v>63</v>
      </c>
      <c r="C93" s="149">
        <v>4000</v>
      </c>
      <c r="D93" s="149">
        <v>5000</v>
      </c>
      <c r="E93" s="150">
        <v>7000</v>
      </c>
      <c r="F93" s="146"/>
      <c r="G93" s="147"/>
    </row>
    <row r="94" spans="1:7" ht="12.75" customHeight="1" thickBot="1" x14ac:dyDescent="0.3">
      <c r="A94" s="20"/>
      <c r="B94" s="134" t="s">
        <v>114</v>
      </c>
      <c r="C94" s="135">
        <f>(G68/C93)</f>
        <v>646.01538749999997</v>
      </c>
      <c r="D94" s="135">
        <f>(G68/D93)</f>
        <v>516.81230999999991</v>
      </c>
      <c r="E94" s="148">
        <f>(G68/E93)</f>
        <v>369.15164999999996</v>
      </c>
      <c r="F94" s="146"/>
      <c r="G94" s="147"/>
    </row>
    <row r="95" spans="1:7" ht="15.6" customHeight="1" x14ac:dyDescent="0.25">
      <c r="A95" s="20"/>
      <c r="B95" s="110" t="s">
        <v>55</v>
      </c>
      <c r="C95" s="118"/>
      <c r="D95" s="118"/>
      <c r="E95" s="118"/>
      <c r="F95" s="118"/>
      <c r="G95" s="118"/>
    </row>
  </sheetData>
  <mergeCells count="9">
    <mergeCell ref="B81:C8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9548D3-4B61-43F9-BB11-377CA6AB0A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93D116-B903-44F4-8B78-83180931EB0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1030f0af-99cb-42f1-88fc-acec73331192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c5dbce2d-49dc-4afe-a5b0-d7fb7a9011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952C9E8-C66C-46D7-A4B4-505FA013BB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2021-04-06T13:24:47Z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