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imache\"/>
    </mc:Choice>
  </mc:AlternateContent>
  <bookViews>
    <workbookView xWindow="0" yWindow="0" windowWidth="20490" windowHeight="7155"/>
  </bookViews>
  <sheets>
    <sheet name="TOMATE TRAS TOMATE INVERNADERO" sheetId="1" r:id="rId1"/>
  </sheets>
  <definedNames>
    <definedName name="_xlnm.Print_Area" localSheetId="0">'TOMATE TRAS TOMATE INVERNADERO'!$A$1:$G$114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1" l="1"/>
  <c r="D57" i="1"/>
  <c r="D55" i="1"/>
  <c r="D54" i="1"/>
  <c r="D58" i="1" l="1"/>
  <c r="F61" i="1" l="1"/>
  <c r="G11" i="1"/>
  <c r="G87" i="1" s="1"/>
  <c r="G72" i="1"/>
  <c r="G71" i="1"/>
  <c r="G69" i="1" l="1"/>
  <c r="G74" i="1"/>
  <c r="G75" i="1"/>
  <c r="G76" i="1"/>
  <c r="G43" i="1" l="1"/>
  <c r="C102" i="1" s="1"/>
  <c r="C105" i="1" l="1"/>
  <c r="G58" i="1" l="1"/>
  <c r="G54" i="1"/>
  <c r="G53" i="1"/>
  <c r="G47" i="1" l="1"/>
  <c r="G48" i="1" s="1"/>
  <c r="G56" i="1"/>
  <c r="G57" i="1"/>
  <c r="G55" i="1"/>
  <c r="C103" i="1" l="1"/>
  <c r="G63" i="1"/>
  <c r="G67" i="1"/>
  <c r="G66" i="1"/>
  <c r="G65" i="1"/>
  <c r="G64" i="1"/>
  <c r="G62" i="1"/>
  <c r="D61" i="1"/>
  <c r="D60" i="1"/>
  <c r="G60" i="1" s="1"/>
  <c r="G61" i="1" l="1"/>
  <c r="G77" i="1" s="1"/>
  <c r="G37" i="1"/>
  <c r="G35" i="1"/>
  <c r="G34" i="1"/>
  <c r="D33" i="1"/>
  <c r="G33" i="1" s="1"/>
  <c r="G32" i="1"/>
  <c r="D31" i="1"/>
  <c r="G31" i="1" s="1"/>
  <c r="G28" i="1"/>
  <c r="C104" i="1" l="1"/>
  <c r="D30" i="1"/>
  <c r="G30" i="1" s="1"/>
  <c r="D29" i="1"/>
  <c r="G29" i="1" s="1"/>
  <c r="G27" i="1"/>
  <c r="D26" i="1"/>
  <c r="G26" i="1" s="1"/>
  <c r="D25" i="1"/>
  <c r="G25" i="1" s="1"/>
  <c r="D24" i="1"/>
  <c r="G24" i="1" s="1"/>
  <c r="G22" i="1" l="1"/>
  <c r="G21" i="1"/>
  <c r="G38" i="1" l="1"/>
  <c r="C101" i="1" l="1"/>
  <c r="G84" i="1"/>
  <c r="G85" i="1" l="1"/>
  <c r="C106" i="1" s="1"/>
  <c r="C107" i="1" s="1"/>
  <c r="D106" i="1" l="1"/>
  <c r="G86" i="1"/>
  <c r="D113" i="1" s="1"/>
  <c r="D104" i="1"/>
  <c r="D103" i="1"/>
  <c r="D101" i="1"/>
  <c r="D105" i="1"/>
  <c r="G88" i="1" l="1"/>
  <c r="E113" i="1"/>
  <c r="C113" i="1"/>
  <c r="D107" i="1"/>
</calcChain>
</file>

<file path=xl/comments1.xml><?xml version="1.0" encoding="utf-8"?>
<comments xmlns="http://schemas.openxmlformats.org/spreadsheetml/2006/main">
  <authors>
    <author>Lafferte Aguilar Rubén Eduardo</author>
  </authors>
  <commentList>
    <comment ref="G53" authorId="0" shapeId="0">
      <text>
        <r>
          <rPr>
            <b/>
            <sz val="9"/>
            <color indexed="81"/>
            <rFont val="Tahoma"/>
            <family val="2"/>
          </rPr>
          <t xml:space="preserve">Valor con prorrateo ya incorporado.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6" authorId="0" shapeId="0">
      <text>
        <r>
          <rPr>
            <sz val="9"/>
            <color indexed="81"/>
            <rFont val="Tahoma"/>
            <family val="2"/>
          </rPr>
          <t xml:space="preserve">Dos cultivos, Mulch dura el periodod de dos cultivos.
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</rPr>
          <t xml:space="preserve">Valor con prorrateo ya incorporado.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 xml:space="preserve">Valor con prorrateo ya incorporado.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<sst xmlns="http://schemas.openxmlformats.org/spreadsheetml/2006/main" count="208" uniqueCount="138">
  <si>
    <t>RUBRO O CULTIVO</t>
  </si>
  <si>
    <t>Pepino ensalada invernadero</t>
  </si>
  <si>
    <t>RENDIMIENTO (Un/Há.)</t>
  </si>
  <si>
    <t>VARIEDAD</t>
  </si>
  <si>
    <t>Javan, kenia</t>
  </si>
  <si>
    <t>FECHA ESTIMADA  PRECIO VENTA</t>
  </si>
  <si>
    <t>oct- dic</t>
  </si>
  <si>
    <t>NIVEL TECNOLÓGICO</t>
  </si>
  <si>
    <t>Medio</t>
  </si>
  <si>
    <t>PRECIO ESPERADO / UNIDAD</t>
  </si>
  <si>
    <t>REGIÓN</t>
  </si>
  <si>
    <t>Valparaiso</t>
  </si>
  <si>
    <t>INGRESO ESPERADO, con IVA ($)</t>
  </si>
  <si>
    <t>AGENCIA DE ÁREA</t>
  </si>
  <si>
    <t>Limache</t>
  </si>
  <si>
    <t>DESTINO PRODUCCION</t>
  </si>
  <si>
    <t>Mercado Mayorista</t>
  </si>
  <si>
    <t>COMUNA/LOCALIDAD</t>
  </si>
  <si>
    <t>FECHA DE COSECHA</t>
  </si>
  <si>
    <t>FECHA PRECIO INSUMOS</t>
  </si>
  <si>
    <t>CONTINGENCIA</t>
  </si>
  <si>
    <t xml:space="preserve">Heladas - sequia </t>
  </si>
  <si>
    <t>COSTOS DIRECTOS DE PRODUCCIÓN POR HECTÁREA (INCLUYE IVA)</t>
  </si>
  <si>
    <t xml:space="preserve">MANO DE OBRA 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</si>
  <si>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</si>
  <si>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</si>
  <si>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</si>
  <si>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</si>
  <si>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</si>
  <si>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</si>
  <si>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 invernaderos</t>
  </si>
  <si>
    <t xml:space="preserve"> Instalación de cubiertas plástico y malla </t>
  </si>
  <si>
    <t>JH</t>
  </si>
  <si>
    <t>Marzo</t>
  </si>
  <si>
    <t>Instalación Malla raschell negra 50% o doble techo</t>
  </si>
  <si>
    <t>Abril</t>
  </si>
  <si>
    <t>Labores del cultivo (mano de obra)</t>
  </si>
  <si>
    <t xml:space="preserve">Desparramar guano </t>
  </si>
  <si>
    <t>Mayo</t>
  </si>
  <si>
    <t xml:space="preserve">Poner cintas </t>
  </si>
  <si>
    <t>Fertilización de fondo</t>
  </si>
  <si>
    <t>Transplante plantines</t>
  </si>
  <si>
    <t>Junio</t>
  </si>
  <si>
    <t xml:space="preserve">Conducción, poda y manejo de plantas </t>
  </si>
  <si>
    <t>Sept-oct</t>
  </si>
  <si>
    <t xml:space="preserve">Aplicación Fitosanitarios </t>
  </si>
  <si>
    <t>Jun-Dic</t>
  </si>
  <si>
    <t>Fertirriego</t>
  </si>
  <si>
    <t>Jul-Dic</t>
  </si>
  <si>
    <t>Ventilación</t>
  </si>
  <si>
    <t>Eliminación doble techo</t>
  </si>
  <si>
    <t>Sept</t>
  </si>
  <si>
    <t>Limpieza pasillos</t>
  </si>
  <si>
    <t>Arranca de plantas y raspado de pasillos</t>
  </si>
  <si>
    <t>Dic</t>
  </si>
  <si>
    <t>Eliminación de rastrojo</t>
  </si>
  <si>
    <t>Labores de cosecha (mano de obra)</t>
  </si>
  <si>
    <t>Cosecha,selección y embalaje</t>
  </si>
  <si>
    <t>Subtotal Jornadas Hombre</t>
  </si>
  <si>
    <t>JORNADAS ANIMAL</t>
  </si>
  <si>
    <t>Subtotal Jornadas Animal</t>
  </si>
  <si>
    <t>MAQUINARIA</t>
  </si>
  <si>
    <t xml:space="preserve">Preparación de suelo (Tiller+ mesero) </t>
  </si>
  <si>
    <t>JM</t>
  </si>
  <si>
    <t>Subtotal Costo Maquinaria</t>
  </si>
  <si>
    <t>INSUMOS</t>
  </si>
  <si>
    <t>Insumos</t>
  </si>
  <si>
    <t xml:space="preserve">Unidad </t>
  </si>
  <si>
    <t xml:space="preserve">Cantidad </t>
  </si>
  <si>
    <t xml:space="preserve">POLIETILENO </t>
  </si>
  <si>
    <t>Polietileno 2 T 4 m  x 150 mic</t>
  </si>
  <si>
    <t>m2</t>
  </si>
  <si>
    <t>Doble Techo 1 temporada 0,03 mic</t>
  </si>
  <si>
    <t>Kg</t>
  </si>
  <si>
    <t>Malla raschell negra 50%</t>
  </si>
  <si>
    <t>Mulch negro-blanco 1,2 m x 0,02 mic x 1000 metros</t>
  </si>
  <si>
    <t>Cinta de riego 20 cm</t>
  </si>
  <si>
    <t>metro lineal</t>
  </si>
  <si>
    <t>Julio</t>
  </si>
  <si>
    <t>Cinta garetta</t>
  </si>
  <si>
    <t>kg</t>
  </si>
  <si>
    <t>Octubre</t>
  </si>
  <si>
    <t>FERTILIZANTES</t>
  </si>
  <si>
    <t>Guano ave descompuesto</t>
  </si>
  <si>
    <t>m3</t>
  </si>
  <si>
    <t>Mezcla 17-20-20</t>
  </si>
  <si>
    <t>Fosfato monopotasico soluble</t>
  </si>
  <si>
    <t>Julio-agosto</t>
  </si>
  <si>
    <t>Nitrato de potasio soluble</t>
  </si>
  <si>
    <t xml:space="preserve"> Kg</t>
  </si>
  <si>
    <t>Nitrato de calcio soluble</t>
  </si>
  <si>
    <t>Nitrato magnesio soluble</t>
  </si>
  <si>
    <t>Ultrasol multipropósito</t>
  </si>
  <si>
    <t>Ultrasol crecimiento</t>
  </si>
  <si>
    <t>PLANTINES</t>
  </si>
  <si>
    <t>plantines</t>
  </si>
  <si>
    <t xml:space="preserve">unidades </t>
  </si>
  <si>
    <t>INSECTICIDAS</t>
  </si>
  <si>
    <t>Vertimec</t>
  </si>
  <si>
    <t>sept-diciembre</t>
  </si>
  <si>
    <t>Confidor forte</t>
  </si>
  <si>
    <t>lt</t>
  </si>
  <si>
    <t xml:space="preserve">FUNGICIDAS </t>
  </si>
  <si>
    <t>Bellis</t>
  </si>
  <si>
    <t>Ago-Oct</t>
  </si>
  <si>
    <t>Luna Experience</t>
  </si>
  <si>
    <t>Nov-Dic</t>
  </si>
  <si>
    <t>Goldazim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</si>
  <si>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</si>
  <si>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</si>
  <si>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</si>
  <si>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</si>
  <si>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</si>
  <si>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</si>
  <si>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</si>
  <si>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</si>
  <si>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</si>
  <si>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</si>
  <si>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Notas:</t>
  </si>
  <si>
    <t>1. Precios de insumos y productos se expresan con IVA.</t>
  </si>
  <si>
    <t xml:space="preserve">2.  Precio de Insumos corresponde a  precios  colocados en distribuidora de insumos y en el caso de plantines en el predio. </t>
  </si>
  <si>
    <t>3. Precio esperado por ventas corresponde a precio colocado en predio.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</si>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</sst>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;0"/>
    <numFmt numFmtId="168" formatCode="&quot;$&quot;\ #,##0"/>
    <numFmt numFmtId="169" formatCode="0.0"/>
    <numFmt numFmtId="170" formatCode="_-* #,##0\ _€_-;\-* #,##0\ _€_-;_-* &quot;-&quot;??\ _€_-;_-@_-"/>
  </numFmts>
  <fonts count="24" x14ac:knownFonts="1">
    <font>
      <sz val="11"/>
      <color indexed="8"/>
      <name val="Calibri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rgb="FFFF0000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b/>
      <sz val="7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0CECE"/>
        <bgColor indexed="64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3">
    <xf numFmtId="0" fontId="0" fillId="0" borderId="0" applyNumberFormat="0" applyFill="0" applyBorder="0" applyProtection="0"/>
    <xf numFmtId="9" fontId="3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156">
    <xf numFmtId="0" fontId="0" fillId="0" borderId="0" xfId="0" applyFont="1" applyAlignment="1"/>
    <xf numFmtId="0" fontId="4" fillId="9" borderId="24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/>
    </xf>
    <xf numFmtId="3" fontId="5" fillId="9" borderId="24" xfId="0" applyNumberFormat="1" applyFont="1" applyFill="1" applyBorder="1" applyAlignment="1">
      <alignment horizontal="right" vertical="center"/>
    </xf>
    <xf numFmtId="0" fontId="6" fillId="9" borderId="24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/>
    </xf>
    <xf numFmtId="3" fontId="6" fillId="9" borderId="24" xfId="0" applyNumberFormat="1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7" fillId="9" borderId="24" xfId="0" applyNumberFormat="1" applyFont="1" applyFill="1" applyBorder="1" applyAlignment="1">
      <alignment horizontal="right" vertical="center" wrapText="1"/>
    </xf>
    <xf numFmtId="164" fontId="7" fillId="9" borderId="24" xfId="0" applyNumberFormat="1" applyFont="1" applyFill="1" applyBorder="1" applyAlignment="1">
      <alignment horizontal="right" vertical="center" wrapText="1"/>
    </xf>
    <xf numFmtId="3" fontId="7" fillId="2" borderId="24" xfId="0" applyNumberFormat="1" applyFont="1" applyFill="1" applyBorder="1" applyAlignment="1">
      <alignment horizontal="right" vertical="center" wrapText="1"/>
    </xf>
    <xf numFmtId="49" fontId="7" fillId="2" borderId="24" xfId="0" applyNumberFormat="1" applyFont="1" applyFill="1" applyBorder="1" applyAlignment="1">
      <alignment horizontal="right" vertical="center" wrapText="1"/>
    </xf>
    <xf numFmtId="17" fontId="7" fillId="2" borderId="24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/>
    <xf numFmtId="0" fontId="7" fillId="2" borderId="34" xfId="0" applyFont="1" applyFill="1" applyBorder="1" applyAlignment="1"/>
    <xf numFmtId="0" fontId="7" fillId="2" borderId="29" xfId="0" applyFont="1" applyFill="1" applyBorder="1" applyAlignment="1"/>
    <xf numFmtId="0" fontId="7" fillId="2" borderId="35" xfId="0" applyFont="1" applyFill="1" applyBorder="1" applyAlignment="1"/>
    <xf numFmtId="0" fontId="7" fillId="0" borderId="3" xfId="0" applyNumberFormat="1" applyFont="1" applyBorder="1" applyAlignment="1"/>
    <xf numFmtId="0" fontId="7" fillId="0" borderId="3" xfId="0" applyFont="1" applyBorder="1" applyAlignment="1"/>
    <xf numFmtId="0" fontId="7" fillId="2" borderId="25" xfId="0" applyFont="1" applyFill="1" applyBorder="1" applyAlignment="1"/>
    <xf numFmtId="0" fontId="7" fillId="2" borderId="1" xfId="0" applyFont="1" applyFill="1" applyBorder="1" applyAlignment="1"/>
    <xf numFmtId="0" fontId="7" fillId="2" borderId="5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2" borderId="33" xfId="0" applyFont="1" applyFill="1" applyBorder="1" applyAlignment="1"/>
    <xf numFmtId="0" fontId="7" fillId="2" borderId="27" xfId="0" applyFont="1" applyFill="1" applyBorder="1" applyAlignment="1"/>
    <xf numFmtId="0" fontId="7" fillId="2" borderId="28" xfId="0" applyFont="1" applyFill="1" applyBorder="1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14" fontId="7" fillId="2" borderId="3" xfId="0" applyNumberFormat="1" applyFont="1" applyFill="1" applyBorder="1" applyAlignment="1"/>
    <xf numFmtId="0" fontId="7" fillId="2" borderId="3" xfId="0" applyFont="1" applyFill="1" applyBorder="1" applyAlignment="1">
      <alignment horizontal="justify" wrapText="1"/>
    </xf>
    <xf numFmtId="0" fontId="7" fillId="2" borderId="3" xfId="0" applyFont="1" applyFill="1" applyBorder="1" applyAlignment="1">
      <alignment vertical="center"/>
    </xf>
    <xf numFmtId="0" fontId="7" fillId="9" borderId="3" xfId="0" applyFont="1" applyFill="1" applyBorder="1" applyAlignment="1"/>
    <xf numFmtId="0" fontId="7" fillId="9" borderId="0" xfId="0" applyNumberFormat="1" applyFont="1" applyFill="1" applyAlignment="1"/>
    <xf numFmtId="0" fontId="7" fillId="9" borderId="0" xfId="0" applyFont="1" applyFill="1" applyAlignment="1"/>
    <xf numFmtId="49" fontId="10" fillId="3" borderId="24" xfId="0" applyNumberFormat="1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vertical="center"/>
    </xf>
    <xf numFmtId="3" fontId="10" fillId="3" borderId="24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/>
    <xf numFmtId="0" fontId="7" fillId="2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49" fontId="11" fillId="9" borderId="24" xfId="0" applyNumberFormat="1" applyFont="1" applyFill="1" applyBorder="1" applyAlignment="1"/>
    <xf numFmtId="49" fontId="7" fillId="9" borderId="26" xfId="0" applyNumberFormat="1" applyFont="1" applyFill="1" applyBorder="1" applyAlignment="1">
      <alignment horizontal="center"/>
    </xf>
    <xf numFmtId="0" fontId="6" fillId="9" borderId="24" xfId="0" applyFont="1" applyFill="1" applyBorder="1" applyAlignment="1">
      <alignment vertical="center" wrapText="1"/>
    </xf>
    <xf numFmtId="0" fontId="6" fillId="9" borderId="26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vertical="center"/>
    </xf>
    <xf numFmtId="0" fontId="6" fillId="9" borderId="24" xfId="0" applyFont="1" applyFill="1" applyBorder="1" applyAlignment="1">
      <alignment horizontal="left" vertical="center" wrapText="1"/>
    </xf>
    <xf numFmtId="49" fontId="11" fillId="2" borderId="24" xfId="0" applyNumberFormat="1" applyFont="1" applyFill="1" applyBorder="1" applyAlignment="1"/>
    <xf numFmtId="0" fontId="5" fillId="9" borderId="26" xfId="0" applyFont="1" applyFill="1" applyBorder="1" applyAlignment="1">
      <alignment horizontal="center"/>
    </xf>
    <xf numFmtId="0" fontId="7" fillId="2" borderId="24" xfId="0" applyFont="1" applyFill="1" applyBorder="1" applyAlignment="1"/>
    <xf numFmtId="0" fontId="6" fillId="0" borderId="24" xfId="0" applyFont="1" applyFill="1" applyBorder="1" applyAlignment="1">
      <alignment vertical="center"/>
    </xf>
    <xf numFmtId="0" fontId="11" fillId="2" borderId="24" xfId="0" applyFont="1" applyFill="1" applyBorder="1" applyAlignment="1"/>
    <xf numFmtId="0" fontId="7" fillId="2" borderId="26" xfId="0" applyFont="1" applyFill="1" applyBorder="1" applyAlignment="1"/>
    <xf numFmtId="0" fontId="7" fillId="2" borderId="26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left" vertical="center"/>
    </xf>
    <xf numFmtId="0" fontId="4" fillId="9" borderId="24" xfId="0" applyFont="1" applyFill="1" applyBorder="1" applyAlignment="1">
      <alignment horizontal="left" vertical="center"/>
    </xf>
    <xf numFmtId="0" fontId="5" fillId="9" borderId="2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3" fillId="9" borderId="24" xfId="0" applyFont="1" applyFill="1" applyBorder="1" applyAlignment="1">
      <alignment vertical="center"/>
    </xf>
    <xf numFmtId="0" fontId="13" fillId="9" borderId="24" xfId="0" applyFont="1" applyFill="1" applyBorder="1" applyAlignment="1">
      <alignment horizontal="center" vertical="center"/>
    </xf>
    <xf numFmtId="3" fontId="13" fillId="9" borderId="24" xfId="0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165" fontId="9" fillId="2" borderId="3" xfId="0" applyNumberFormat="1" applyFont="1" applyFill="1" applyBorder="1" applyAlignment="1">
      <alignment vertical="center"/>
    </xf>
    <xf numFmtId="165" fontId="15" fillId="2" borderId="3" xfId="0" applyNumberFormat="1" applyFont="1" applyFill="1" applyBorder="1" applyAlignment="1">
      <alignment vertical="center"/>
    </xf>
    <xf numFmtId="49" fontId="16" fillId="3" borderId="24" xfId="0" applyNumberFormat="1" applyFont="1" applyFill="1" applyBorder="1" applyAlignment="1">
      <alignment vertical="center" wrapText="1"/>
    </xf>
    <xf numFmtId="49" fontId="17" fillId="2" borderId="24" xfId="0" applyNumberFormat="1" applyFont="1" applyFill="1" applyBorder="1" applyAlignment="1">
      <alignment horizontal="right" vertical="center" wrapText="1"/>
    </xf>
    <xf numFmtId="0" fontId="17" fillId="2" borderId="3" xfId="0" applyFont="1" applyFill="1" applyBorder="1" applyAlignment="1"/>
    <xf numFmtId="3" fontId="17" fillId="9" borderId="24" xfId="0" applyNumberFormat="1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left"/>
    </xf>
    <xf numFmtId="49" fontId="16" fillId="5" borderId="3" xfId="0" applyNumberFormat="1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49" fontId="16" fillId="3" borderId="24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49" fontId="16" fillId="3" borderId="24" xfId="0" applyNumberFormat="1" applyFont="1" applyFill="1" applyBorder="1" applyAlignment="1">
      <alignment horizontal="center" vertical="center"/>
    </xf>
    <xf numFmtId="49" fontId="16" fillId="3" borderId="26" xfId="0" applyNumberFormat="1" applyFont="1" applyFill="1" applyBorder="1" applyAlignment="1">
      <alignment horizontal="center" vertical="center" wrapText="1"/>
    </xf>
    <xf numFmtId="49" fontId="16" fillId="5" borderId="24" xfId="0" applyNumberFormat="1" applyFont="1" applyFill="1" applyBorder="1" applyAlignment="1">
      <alignment vertical="center"/>
    </xf>
    <xf numFmtId="0" fontId="16" fillId="5" borderId="24" xfId="0" applyFont="1" applyFill="1" applyBorder="1" applyAlignment="1">
      <alignment vertical="center"/>
    </xf>
    <xf numFmtId="49" fontId="16" fillId="3" borderId="24" xfId="0" applyNumberFormat="1" applyFont="1" applyFill="1" applyBorder="1" applyAlignment="1">
      <alignment vertical="center"/>
    </xf>
    <xf numFmtId="0" fontId="16" fillId="3" borderId="24" xfId="0" applyFont="1" applyFill="1" applyBorder="1" applyAlignment="1">
      <alignment vertical="center"/>
    </xf>
    <xf numFmtId="49" fontId="20" fillId="2" borderId="13" xfId="0" applyNumberFormat="1" applyFont="1" applyFill="1" applyBorder="1" applyAlignment="1">
      <alignment vertical="center"/>
    </xf>
    <xf numFmtId="0" fontId="21" fillId="2" borderId="14" xfId="0" applyFont="1" applyFill="1" applyBorder="1" applyAlignment="1"/>
    <xf numFmtId="0" fontId="21" fillId="2" borderId="15" xfId="0" applyFont="1" applyFill="1" applyBorder="1" applyAlignment="1"/>
    <xf numFmtId="49" fontId="21" fillId="2" borderId="16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17" xfId="0" applyFont="1" applyFill="1" applyBorder="1" applyAlignment="1"/>
    <xf numFmtId="49" fontId="21" fillId="2" borderId="18" xfId="0" applyNumberFormat="1" applyFont="1" applyFill="1" applyBorder="1" applyAlignment="1">
      <alignment vertical="center"/>
    </xf>
    <xf numFmtId="0" fontId="21" fillId="2" borderId="19" xfId="0" applyFont="1" applyFill="1" applyBorder="1" applyAlignment="1"/>
    <xf numFmtId="0" fontId="21" fillId="2" borderId="20" xfId="0" applyFont="1" applyFill="1" applyBorder="1" applyAlignment="1"/>
    <xf numFmtId="0" fontId="21" fillId="2" borderId="3" xfId="0" applyFont="1" applyFill="1" applyBorder="1" applyAlignment="1">
      <alignment vertical="center"/>
    </xf>
    <xf numFmtId="0" fontId="21" fillId="8" borderId="38" xfId="0" applyFont="1" applyFill="1" applyBorder="1" applyAlignment="1"/>
    <xf numFmtId="0" fontId="21" fillId="6" borderId="3" xfId="0" applyFont="1" applyFill="1" applyBorder="1" applyAlignment="1"/>
    <xf numFmtId="49" fontId="20" fillId="7" borderId="6" xfId="0" applyNumberFormat="1" applyFont="1" applyFill="1" applyBorder="1" applyAlignment="1">
      <alignment vertical="center"/>
    </xf>
    <xf numFmtId="49" fontId="20" fillId="7" borderId="4" xfId="0" applyNumberFormat="1" applyFont="1" applyFill="1" applyBorder="1" applyAlignment="1">
      <alignment horizontal="center" vertical="center"/>
    </xf>
    <xf numFmtId="49" fontId="21" fillId="7" borderId="7" xfId="0" applyNumberFormat="1" applyFont="1" applyFill="1" applyBorder="1" applyAlignment="1">
      <alignment horizontal="center"/>
    </xf>
    <xf numFmtId="49" fontId="20" fillId="2" borderId="8" xfId="0" applyNumberFormat="1" applyFont="1" applyFill="1" applyBorder="1" applyAlignment="1">
      <alignment vertical="center"/>
    </xf>
    <xf numFmtId="3" fontId="21" fillId="9" borderId="2" xfId="0" applyNumberFormat="1" applyFont="1" applyFill="1" applyBorder="1" applyAlignment="1">
      <alignment horizontal="right" vertical="center"/>
    </xf>
    <xf numFmtId="9" fontId="21" fillId="2" borderId="9" xfId="0" applyNumberFormat="1" applyFont="1" applyFill="1" applyBorder="1" applyAlignment="1"/>
    <xf numFmtId="9" fontId="21" fillId="6" borderId="3" xfId="1" applyFont="1" applyFill="1" applyBorder="1" applyAlignment="1"/>
    <xf numFmtId="0" fontId="21" fillId="9" borderId="2" xfId="0" applyNumberFormat="1" applyFont="1" applyFill="1" applyBorder="1" applyAlignment="1">
      <alignment horizontal="right" vertical="center"/>
    </xf>
    <xf numFmtId="166" fontId="21" fillId="9" borderId="2" xfId="0" applyNumberFormat="1" applyFont="1" applyFill="1" applyBorder="1" applyAlignment="1">
      <alignment horizontal="right" vertical="center"/>
    </xf>
    <xf numFmtId="0" fontId="23" fillId="6" borderId="3" xfId="0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9" fontId="20" fillId="7" borderId="12" xfId="0" applyNumberFormat="1" applyFont="1" applyFill="1" applyBorder="1" applyAlignment="1">
      <alignment vertical="center"/>
    </xf>
    <xf numFmtId="0" fontId="21" fillId="0" borderId="3" xfId="0" applyNumberFormat="1" applyFont="1" applyBorder="1" applyAlignment="1"/>
    <xf numFmtId="0" fontId="21" fillId="0" borderId="0" xfId="0" applyNumberFormat="1" applyFont="1" applyAlignment="1"/>
    <xf numFmtId="0" fontId="21" fillId="0" borderId="0" xfId="0" applyFont="1" applyAlignment="1"/>
    <xf numFmtId="0" fontId="23" fillId="8" borderId="13" xfId="0" applyFont="1" applyFill="1" applyBorder="1" applyAlignment="1">
      <alignment vertical="center"/>
    </xf>
    <xf numFmtId="49" fontId="22" fillId="8" borderId="14" xfId="0" applyNumberFormat="1" applyFont="1" applyFill="1" applyBorder="1" applyAlignment="1">
      <alignment vertical="center"/>
    </xf>
    <xf numFmtId="0" fontId="23" fillId="8" borderId="14" xfId="0" applyFont="1" applyFill="1" applyBorder="1" applyAlignment="1">
      <alignment vertical="center"/>
    </xf>
    <xf numFmtId="0" fontId="23" fillId="8" borderId="15" xfId="0" applyFont="1" applyFill="1" applyBorder="1" applyAlignment="1">
      <alignment vertical="center"/>
    </xf>
    <xf numFmtId="49" fontId="20" fillId="7" borderId="21" xfId="0" applyNumberFormat="1" applyFont="1" applyFill="1" applyBorder="1" applyAlignment="1">
      <alignment vertical="center"/>
    </xf>
    <xf numFmtId="166" fontId="20" fillId="7" borderId="11" xfId="0" applyNumberFormat="1" applyFont="1" applyFill="1" applyBorder="1" applyAlignment="1">
      <alignment vertical="center"/>
    </xf>
    <xf numFmtId="166" fontId="20" fillId="7" borderId="12" xfId="0" applyNumberFormat="1" applyFont="1" applyFill="1" applyBorder="1" applyAlignment="1">
      <alignment vertical="center"/>
    </xf>
    <xf numFmtId="49" fontId="21" fillId="2" borderId="3" xfId="0" applyNumberFormat="1" applyFont="1" applyFill="1" applyBorder="1" applyAlignment="1">
      <alignment vertical="center"/>
    </xf>
    <xf numFmtId="165" fontId="16" fillId="10" borderId="24" xfId="0" applyNumberFormat="1" applyFont="1" applyFill="1" applyBorder="1" applyAlignment="1">
      <alignment vertical="center"/>
    </xf>
    <xf numFmtId="41" fontId="7" fillId="0" borderId="0" xfId="2" applyFont="1" applyAlignment="1"/>
    <xf numFmtId="3" fontId="16" fillId="5" borderId="24" xfId="0" applyNumberFormat="1" applyFont="1" applyFill="1" applyBorder="1" applyAlignment="1">
      <alignment vertical="center"/>
    </xf>
    <xf numFmtId="41" fontId="16" fillId="3" borderId="24" xfId="2" applyFont="1" applyFill="1" applyBorder="1" applyAlignment="1">
      <alignment vertical="center"/>
    </xf>
    <xf numFmtId="41" fontId="16" fillId="5" borderId="24" xfId="0" applyNumberFormat="1" applyFont="1" applyFill="1" applyBorder="1" applyAlignment="1">
      <alignment vertical="center"/>
    </xf>
    <xf numFmtId="3" fontId="16" fillId="3" borderId="24" xfId="0" applyNumberFormat="1" applyFont="1" applyFill="1" applyBorder="1" applyAlignment="1">
      <alignment vertical="center"/>
    </xf>
    <xf numFmtId="0" fontId="6" fillId="9" borderId="24" xfId="0" applyFont="1" applyFill="1" applyBorder="1" applyAlignment="1">
      <alignment horizontal="right" vertical="center"/>
    </xf>
    <xf numFmtId="3" fontId="6" fillId="9" borderId="24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2" fontId="6" fillId="9" borderId="24" xfId="0" applyNumberFormat="1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right" vertical="center"/>
    </xf>
    <xf numFmtId="0" fontId="7" fillId="9" borderId="24" xfId="0" applyNumberFormat="1" applyFont="1" applyFill="1" applyBorder="1" applyAlignment="1">
      <alignment horizontal="right"/>
    </xf>
    <xf numFmtId="49" fontId="7" fillId="9" borderId="24" xfId="0" applyNumberFormat="1" applyFont="1" applyFill="1" applyBorder="1" applyAlignment="1">
      <alignment horizontal="right"/>
    </xf>
    <xf numFmtId="3" fontId="7" fillId="9" borderId="24" xfId="0" applyNumberFormat="1" applyFont="1" applyFill="1" applyBorder="1" applyAlignment="1">
      <alignment horizontal="right"/>
    </xf>
    <xf numFmtId="3" fontId="7" fillId="2" borderId="24" xfId="0" applyNumberFormat="1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167" fontId="6" fillId="9" borderId="24" xfId="0" applyNumberFormat="1" applyFont="1" applyFill="1" applyBorder="1" applyAlignment="1">
      <alignment horizontal="right" vertical="center"/>
    </xf>
    <xf numFmtId="3" fontId="11" fillId="2" borderId="24" xfId="0" applyNumberFormat="1" applyFont="1" applyFill="1" applyBorder="1" applyAlignment="1">
      <alignment horizontal="right"/>
    </xf>
    <xf numFmtId="168" fontId="12" fillId="9" borderId="24" xfId="0" applyNumberFormat="1" applyFont="1" applyFill="1" applyBorder="1" applyAlignment="1">
      <alignment horizontal="right" vertical="center" wrapText="1"/>
    </xf>
    <xf numFmtId="0" fontId="5" fillId="9" borderId="24" xfId="0" applyFont="1" applyFill="1" applyBorder="1" applyAlignment="1">
      <alignment horizontal="right" vertical="center"/>
    </xf>
    <xf numFmtId="49" fontId="7" fillId="2" borderId="24" xfId="0" applyNumberFormat="1" applyFont="1" applyFill="1" applyBorder="1" applyAlignment="1">
      <alignment horizontal="center" vertical="center" wrapText="1"/>
    </xf>
    <xf numFmtId="169" fontId="6" fillId="0" borderId="24" xfId="0" applyNumberFormat="1" applyFont="1" applyBorder="1" applyAlignment="1">
      <alignment horizontal="right" vertical="center"/>
    </xf>
    <xf numFmtId="166" fontId="20" fillId="11" borderId="11" xfId="0" applyNumberFormat="1" applyFont="1" applyFill="1" applyBorder="1" applyAlignment="1">
      <alignment horizontal="right" vertical="center"/>
    </xf>
    <xf numFmtId="170" fontId="20" fillId="7" borderId="22" xfId="0" applyNumberFormat="1" applyFont="1" applyFill="1" applyBorder="1" applyAlignment="1">
      <alignment vertical="center"/>
    </xf>
    <xf numFmtId="170" fontId="20" fillId="7" borderId="23" xfId="0" applyNumberFormat="1" applyFont="1" applyFill="1" applyBorder="1" applyAlignment="1">
      <alignment vertical="center"/>
    </xf>
    <xf numFmtId="49" fontId="22" fillId="8" borderId="36" xfId="0" applyNumberFormat="1" applyFont="1" applyFill="1" applyBorder="1" applyAlignment="1">
      <alignment vertical="center"/>
    </xf>
    <xf numFmtId="0" fontId="20" fillId="8" borderId="37" xfId="0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49" fontId="18" fillId="3" borderId="24" xfId="0" applyNumberFormat="1" applyFont="1" applyFill="1" applyBorder="1" applyAlignment="1">
      <alignment wrapText="1"/>
    </xf>
    <xf numFmtId="0" fontId="18" fillId="4" borderId="24" xfId="0" applyFont="1" applyFill="1" applyBorder="1" applyAlignment="1">
      <alignment wrapText="1"/>
    </xf>
    <xf numFmtId="49" fontId="19" fillId="3" borderId="30" xfId="0" applyNumberFormat="1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80"/>
      <color rgb="FF009999"/>
      <color rgb="FF0099FF"/>
      <color rgb="FFCC6600"/>
      <color rgb="FF00CC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33704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14"/>
  <sheetViews>
    <sheetView showGridLines="0" tabSelected="1" topLeftCell="A94" zoomScale="120" zoomScaleNormal="120" zoomScaleSheetLayoutView="120" workbookViewId="0">
      <selection activeCell="G82" sqref="G82"/>
    </sheetView>
  </sheetViews>
  <sheetFormatPr baseColWidth="10" defaultColWidth="10.85546875" defaultRowHeight="11.25" customHeight="1" x14ac:dyDescent="0.25"/>
  <cols>
    <col min="1" max="1" width="4.42578125" style="19" customWidth="1"/>
    <col min="2" max="2" width="28.85546875" style="19" customWidth="1"/>
    <col min="3" max="3" width="19.42578125" style="24" customWidth="1"/>
    <col min="4" max="4" width="9.42578125" style="24" customWidth="1"/>
    <col min="5" max="5" width="14.42578125" style="24" customWidth="1"/>
    <col min="6" max="6" width="11" style="24" customWidth="1"/>
    <col min="7" max="7" width="12.42578125" style="24" customWidth="1"/>
    <col min="8" max="8" width="10.85546875" style="24" hidden="1" customWidth="1"/>
    <col min="9" max="9" width="27" style="24" hidden="1" customWidth="1"/>
    <col min="10" max="10" width="12.7109375" style="24" hidden="1" customWidth="1"/>
    <col min="11" max="11" width="21.28515625" style="24" customWidth="1"/>
    <col min="12" max="12" width="13.140625" style="24" customWidth="1"/>
    <col min="13" max="255" width="10.85546875" style="24" customWidth="1"/>
    <col min="256" max="16384" width="10.85546875" style="25"/>
  </cols>
  <sheetData>
    <row r="1" spans="1:255" s="20" customFormat="1" ht="15" customHeight="1" x14ac:dyDescent="0.25">
      <c r="A1" s="15"/>
      <c r="B1" s="16"/>
      <c r="C1" s="17"/>
      <c r="D1" s="17"/>
      <c r="E1" s="17"/>
      <c r="F1" s="18"/>
      <c r="G1" s="15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</row>
    <row r="2" spans="1:255" ht="15" customHeight="1" x14ac:dyDescent="0.25">
      <c r="A2" s="15"/>
      <c r="B2" s="21"/>
      <c r="C2" s="22"/>
      <c r="D2" s="22"/>
      <c r="E2" s="22"/>
      <c r="F2" s="23"/>
      <c r="G2" s="15"/>
    </row>
    <row r="3" spans="1:255" ht="15" customHeight="1" x14ac:dyDescent="0.25">
      <c r="A3" s="15"/>
      <c r="B3" s="21"/>
      <c r="C3" s="22"/>
      <c r="D3" s="22"/>
      <c r="E3" s="22"/>
      <c r="F3" s="23"/>
      <c r="G3" s="15"/>
    </row>
    <row r="4" spans="1:255" ht="15" customHeight="1" x14ac:dyDescent="0.25">
      <c r="A4" s="15"/>
      <c r="B4" s="21"/>
      <c r="C4" s="22"/>
      <c r="D4" s="22"/>
      <c r="E4" s="22"/>
      <c r="F4" s="23"/>
      <c r="G4" s="15"/>
    </row>
    <row r="5" spans="1:255" ht="15" customHeight="1" x14ac:dyDescent="0.25">
      <c r="A5" s="15"/>
      <c r="B5" s="21"/>
      <c r="C5" s="22"/>
      <c r="D5" s="22"/>
      <c r="E5" s="22"/>
      <c r="F5" s="23"/>
      <c r="G5" s="15"/>
    </row>
    <row r="6" spans="1:255" s="20" customFormat="1" ht="15" customHeight="1" x14ac:dyDescent="0.25">
      <c r="A6" s="15"/>
      <c r="B6" s="26"/>
      <c r="C6" s="27"/>
      <c r="D6" s="27"/>
      <c r="E6" s="27"/>
      <c r="F6" s="27"/>
      <c r="G6" s="2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</row>
    <row r="7" spans="1:255" s="20" customFormat="1" ht="15" customHeight="1" x14ac:dyDescent="0.25">
      <c r="A7" s="15"/>
      <c r="B7" s="15"/>
      <c r="C7" s="15"/>
      <c r="D7" s="15"/>
      <c r="E7" s="15"/>
      <c r="F7" s="15"/>
      <c r="G7" s="15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20" customFormat="1" ht="30.75" customHeight="1" x14ac:dyDescent="0.25">
      <c r="A8" s="15"/>
      <c r="B8" s="71" t="s">
        <v>0</v>
      </c>
      <c r="C8" s="72" t="s">
        <v>1</v>
      </c>
      <c r="D8" s="73"/>
      <c r="E8" s="151" t="s">
        <v>2</v>
      </c>
      <c r="F8" s="152"/>
      <c r="G8" s="74">
        <v>400000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</row>
    <row r="9" spans="1:255" ht="15" customHeight="1" x14ac:dyDescent="0.25">
      <c r="A9" s="15"/>
      <c r="B9" s="142" t="s">
        <v>3</v>
      </c>
      <c r="C9" s="13" t="s">
        <v>4</v>
      </c>
      <c r="D9" s="29"/>
      <c r="E9" s="149" t="s">
        <v>5</v>
      </c>
      <c r="F9" s="150"/>
      <c r="G9" s="10" t="s">
        <v>6</v>
      </c>
      <c r="H9" s="19"/>
    </row>
    <row r="10" spans="1:255" ht="15" customHeight="1" x14ac:dyDescent="0.25">
      <c r="A10" s="15"/>
      <c r="B10" s="142" t="s">
        <v>7</v>
      </c>
      <c r="C10" s="13" t="s">
        <v>8</v>
      </c>
      <c r="D10" s="29"/>
      <c r="E10" s="149" t="s">
        <v>9</v>
      </c>
      <c r="F10" s="150"/>
      <c r="G10" s="11">
        <v>75</v>
      </c>
      <c r="H10" s="19"/>
    </row>
    <row r="11" spans="1:255" ht="15" customHeight="1" x14ac:dyDescent="0.25">
      <c r="A11" s="15"/>
      <c r="B11" s="142" t="s">
        <v>10</v>
      </c>
      <c r="C11" s="13" t="s">
        <v>11</v>
      </c>
      <c r="D11" s="29"/>
      <c r="E11" s="149" t="s">
        <v>12</v>
      </c>
      <c r="F11" s="149"/>
      <c r="G11" s="12">
        <f>G8*G10</f>
        <v>30000000</v>
      </c>
      <c r="H11" s="19"/>
    </row>
    <row r="12" spans="1:255" ht="15" customHeight="1" x14ac:dyDescent="0.25">
      <c r="A12" s="15"/>
      <c r="B12" s="142" t="s">
        <v>13</v>
      </c>
      <c r="C12" s="13" t="s">
        <v>14</v>
      </c>
      <c r="D12" s="29"/>
      <c r="E12" s="149" t="s">
        <v>15</v>
      </c>
      <c r="F12" s="150"/>
      <c r="G12" s="13" t="s">
        <v>16</v>
      </c>
      <c r="H12" s="19"/>
    </row>
    <row r="13" spans="1:255" ht="15" customHeight="1" x14ac:dyDescent="0.25">
      <c r="A13" s="15"/>
      <c r="B13" s="142" t="s">
        <v>17</v>
      </c>
      <c r="C13" s="13" t="s">
        <v>14</v>
      </c>
      <c r="D13" s="29"/>
      <c r="E13" s="149" t="s">
        <v>18</v>
      </c>
      <c r="F13" s="150"/>
      <c r="G13" s="13" t="s">
        <v>6</v>
      </c>
      <c r="H13" s="19"/>
    </row>
    <row r="14" spans="1:255" s="20" customFormat="1" ht="15" customHeight="1" x14ac:dyDescent="0.25">
      <c r="A14" s="15"/>
      <c r="B14" s="142" t="s">
        <v>19</v>
      </c>
      <c r="C14" s="14">
        <v>44228</v>
      </c>
      <c r="D14" s="29"/>
      <c r="E14" s="149" t="s">
        <v>20</v>
      </c>
      <c r="F14" s="150"/>
      <c r="G14" s="13" t="s">
        <v>21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20" customFormat="1" ht="12" customHeight="1" x14ac:dyDescent="0.25">
      <c r="A15" s="15"/>
      <c r="B15" s="30"/>
      <c r="C15" s="31"/>
      <c r="D15" s="15"/>
      <c r="E15" s="15"/>
      <c r="F15" s="15"/>
      <c r="G15" s="3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12" customHeight="1" x14ac:dyDescent="0.25">
      <c r="A16" s="15"/>
      <c r="B16" s="153" t="s">
        <v>22</v>
      </c>
      <c r="C16" s="154"/>
      <c r="D16" s="154"/>
      <c r="E16" s="154"/>
      <c r="F16" s="154"/>
      <c r="G16" s="155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12" customHeight="1" x14ac:dyDescent="0.25">
      <c r="A17" s="15"/>
      <c r="B17" s="73"/>
      <c r="C17" s="75"/>
      <c r="D17" s="75"/>
      <c r="E17" s="75"/>
      <c r="F17" s="73"/>
      <c r="G17" s="73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12" customHeight="1" x14ac:dyDescent="0.25">
      <c r="A18" s="15"/>
      <c r="B18" s="76" t="s">
        <v>23</v>
      </c>
      <c r="C18" s="77"/>
      <c r="D18" s="77"/>
      <c r="E18" s="77"/>
      <c r="F18" s="77"/>
      <c r="G18" s="77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ht="24" customHeight="1" x14ac:dyDescent="0.25">
      <c r="A19" s="15"/>
      <c r="B19" s="78" t="s">
        <v>24</v>
      </c>
      <c r="C19" s="78" t="s">
        <v>25</v>
      </c>
      <c r="D19" s="78" t="s">
        <v>26</v>
      </c>
      <c r="E19" s="78" t="s">
        <v>27</v>
      </c>
      <c r="F19" s="78" t="s">
        <v>28</v>
      </c>
      <c r="G19" s="78" t="s">
        <v>29</v>
      </c>
    </row>
    <row r="20" spans="1:255" ht="15" customHeight="1" x14ac:dyDescent="0.25">
      <c r="A20" s="15"/>
      <c r="B20" s="1" t="s">
        <v>30</v>
      </c>
      <c r="C20" s="2"/>
      <c r="D20" s="2"/>
      <c r="E20" s="2"/>
      <c r="F20" s="3"/>
      <c r="G20" s="3"/>
    </row>
    <row r="21" spans="1:255" ht="22.5" customHeight="1" x14ac:dyDescent="0.25">
      <c r="A21" s="15"/>
      <c r="B21" s="4" t="s">
        <v>31</v>
      </c>
      <c r="C21" s="5" t="s">
        <v>32</v>
      </c>
      <c r="D21" s="127">
        <v>18</v>
      </c>
      <c r="E21" s="127" t="s">
        <v>33</v>
      </c>
      <c r="F21" s="128">
        <v>75000</v>
      </c>
      <c r="G21" s="128">
        <f>D21*F21</f>
        <v>1350000</v>
      </c>
    </row>
    <row r="22" spans="1:255" ht="24.75" customHeight="1" x14ac:dyDescent="0.25">
      <c r="A22" s="15"/>
      <c r="B22" s="4" t="s">
        <v>34</v>
      </c>
      <c r="C22" s="5" t="s">
        <v>32</v>
      </c>
      <c r="D22" s="127">
        <v>5</v>
      </c>
      <c r="E22" s="127" t="s">
        <v>35</v>
      </c>
      <c r="F22" s="128">
        <v>75000</v>
      </c>
      <c r="G22" s="128">
        <f>D22*F22</f>
        <v>375000</v>
      </c>
    </row>
    <row r="23" spans="1:255" ht="15" customHeight="1" x14ac:dyDescent="0.25">
      <c r="A23" s="15"/>
      <c r="B23" s="7" t="s">
        <v>36</v>
      </c>
      <c r="C23" s="5"/>
      <c r="D23" s="127"/>
      <c r="E23" s="127"/>
      <c r="F23" s="128"/>
      <c r="G23" s="128"/>
    </row>
    <row r="24" spans="1:255" ht="15" customHeight="1" x14ac:dyDescent="0.25">
      <c r="A24" s="15"/>
      <c r="B24" s="8" t="s">
        <v>37</v>
      </c>
      <c r="C24" s="9" t="s">
        <v>32</v>
      </c>
      <c r="D24" s="129">
        <f>4*6/2</f>
        <v>12</v>
      </c>
      <c r="E24" s="129" t="s">
        <v>38</v>
      </c>
      <c r="F24" s="130">
        <v>20000</v>
      </c>
      <c r="G24" s="130">
        <f>D24*F24</f>
        <v>240000</v>
      </c>
    </row>
    <row r="25" spans="1:255" ht="15" customHeight="1" x14ac:dyDescent="0.25">
      <c r="A25" s="15"/>
      <c r="B25" s="8" t="s">
        <v>39</v>
      </c>
      <c r="C25" s="5" t="s">
        <v>32</v>
      </c>
      <c r="D25" s="129">
        <f>1*6/2</f>
        <v>3</v>
      </c>
      <c r="E25" s="129" t="s">
        <v>38</v>
      </c>
      <c r="F25" s="130">
        <v>20000</v>
      </c>
      <c r="G25" s="130">
        <f t="shared" ref="G25" si="0">D25*F25</f>
        <v>60000</v>
      </c>
    </row>
    <row r="26" spans="1:255" ht="15" customHeight="1" x14ac:dyDescent="0.25">
      <c r="A26" s="15"/>
      <c r="B26" s="8" t="s">
        <v>40</v>
      </c>
      <c r="C26" s="9" t="s">
        <v>32</v>
      </c>
      <c r="D26" s="129">
        <f>2/8*4/2</f>
        <v>0.5</v>
      </c>
      <c r="E26" s="129" t="s">
        <v>38</v>
      </c>
      <c r="F26" s="130">
        <v>20000</v>
      </c>
      <c r="G26" s="130">
        <f>D26*F26</f>
        <v>10000</v>
      </c>
    </row>
    <row r="27" spans="1:255" ht="15" customHeight="1" x14ac:dyDescent="0.25">
      <c r="A27" s="15"/>
      <c r="B27" s="8" t="s">
        <v>41</v>
      </c>
      <c r="C27" s="5" t="s">
        <v>32</v>
      </c>
      <c r="D27" s="127">
        <v>11</v>
      </c>
      <c r="E27" s="129" t="s">
        <v>42</v>
      </c>
      <c r="F27" s="130">
        <v>20000</v>
      </c>
      <c r="G27" s="130">
        <f t="shared" ref="G27" si="1">D27*F27</f>
        <v>220000</v>
      </c>
    </row>
    <row r="28" spans="1:255" ht="15" customHeight="1" x14ac:dyDescent="0.25">
      <c r="A28" s="15"/>
      <c r="B28" s="8" t="s">
        <v>43</v>
      </c>
      <c r="C28" s="5" t="s">
        <v>32</v>
      </c>
      <c r="D28" s="129">
        <v>250</v>
      </c>
      <c r="E28" s="129" t="s">
        <v>44</v>
      </c>
      <c r="F28" s="130">
        <v>20000</v>
      </c>
      <c r="G28" s="130">
        <f t="shared" ref="G28" si="2">D28*F28</f>
        <v>5000000</v>
      </c>
    </row>
    <row r="29" spans="1:255" ht="15" customHeight="1" x14ac:dyDescent="0.25">
      <c r="A29" s="15"/>
      <c r="B29" s="8" t="s">
        <v>45</v>
      </c>
      <c r="C29" s="9" t="s">
        <v>32</v>
      </c>
      <c r="D29" s="129">
        <f>0.5*4*8+0.5*2*9</f>
        <v>25</v>
      </c>
      <c r="E29" s="129" t="s">
        <v>46</v>
      </c>
      <c r="F29" s="130">
        <v>20000</v>
      </c>
      <c r="G29" s="130">
        <f>D29*F29</f>
        <v>500000</v>
      </c>
    </row>
    <row r="30" spans="1:255" ht="15" customHeight="1" x14ac:dyDescent="0.25">
      <c r="A30" s="15"/>
      <c r="B30" s="5" t="s">
        <v>47</v>
      </c>
      <c r="C30" s="5" t="s">
        <v>32</v>
      </c>
      <c r="D30" s="131">
        <f>1.5/8*4+3/8*6*8+3*4*4</f>
        <v>66.75</v>
      </c>
      <c r="E30" s="127" t="s">
        <v>48</v>
      </c>
      <c r="F30" s="128">
        <v>20000</v>
      </c>
      <c r="G30" s="128">
        <f>D30*F30</f>
        <v>1335000</v>
      </c>
    </row>
    <row r="31" spans="1:255" s="36" customFormat="1" ht="15" customHeight="1" x14ac:dyDescent="0.25">
      <c r="A31" s="34"/>
      <c r="B31" s="5" t="s">
        <v>49</v>
      </c>
      <c r="C31" s="5" t="s">
        <v>32</v>
      </c>
      <c r="D31" s="127">
        <f>40/60/8*30*3.5</f>
        <v>8.75</v>
      </c>
      <c r="E31" s="127" t="s">
        <v>48</v>
      </c>
      <c r="F31" s="128">
        <v>20000</v>
      </c>
      <c r="G31" s="128">
        <f t="shared" ref="G31:G35" si="3">D31*F31</f>
        <v>175000</v>
      </c>
      <c r="H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s="36" customFormat="1" ht="15" customHeight="1" x14ac:dyDescent="0.25">
      <c r="A32" s="34"/>
      <c r="B32" s="5" t="s">
        <v>50</v>
      </c>
      <c r="C32" s="5" t="s">
        <v>32</v>
      </c>
      <c r="D32" s="127">
        <v>4</v>
      </c>
      <c r="E32" s="127" t="s">
        <v>51</v>
      </c>
      <c r="F32" s="128">
        <v>20000</v>
      </c>
      <c r="G32" s="128">
        <f t="shared" si="3"/>
        <v>80000</v>
      </c>
      <c r="H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s="36" customFormat="1" ht="15" customHeight="1" x14ac:dyDescent="0.25">
      <c r="A33" s="34"/>
      <c r="B33" s="4" t="s">
        <v>52</v>
      </c>
      <c r="C33" s="5" t="s">
        <v>32</v>
      </c>
      <c r="D33" s="127">
        <f>0.5*4*6</f>
        <v>12</v>
      </c>
      <c r="E33" s="127" t="s">
        <v>48</v>
      </c>
      <c r="F33" s="128">
        <v>20000</v>
      </c>
      <c r="G33" s="128">
        <f t="shared" si="3"/>
        <v>240000</v>
      </c>
      <c r="H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s="36" customFormat="1" ht="15" customHeight="1" x14ac:dyDescent="0.25">
      <c r="A34" s="34"/>
      <c r="B34" s="4" t="s">
        <v>53</v>
      </c>
      <c r="C34" s="5" t="s">
        <v>32</v>
      </c>
      <c r="D34" s="127">
        <v>24</v>
      </c>
      <c r="E34" s="127" t="s">
        <v>54</v>
      </c>
      <c r="F34" s="128">
        <v>20000</v>
      </c>
      <c r="G34" s="128">
        <f t="shared" si="3"/>
        <v>480000</v>
      </c>
      <c r="H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s="36" customFormat="1" ht="15" customHeight="1" x14ac:dyDescent="0.25">
      <c r="A35" s="34"/>
      <c r="B35" s="4" t="s">
        <v>55</v>
      </c>
      <c r="C35" s="5" t="s">
        <v>32</v>
      </c>
      <c r="D35" s="127">
        <v>10</v>
      </c>
      <c r="E35" s="127" t="s">
        <v>54</v>
      </c>
      <c r="F35" s="128">
        <v>20000</v>
      </c>
      <c r="G35" s="128">
        <f t="shared" si="3"/>
        <v>200000</v>
      </c>
      <c r="H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</row>
    <row r="36" spans="1:255" s="36" customFormat="1" ht="15" customHeight="1" x14ac:dyDescent="0.25">
      <c r="A36" s="34"/>
      <c r="B36" s="1" t="s">
        <v>56</v>
      </c>
      <c r="C36" s="5"/>
      <c r="D36" s="127"/>
      <c r="E36" s="127"/>
      <c r="F36" s="128"/>
      <c r="G36" s="128"/>
      <c r="H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s="36" customFormat="1" ht="15" customHeight="1" x14ac:dyDescent="0.25">
      <c r="A37" s="34"/>
      <c r="B37" s="4" t="s">
        <v>57</v>
      </c>
      <c r="C37" s="5" t="s">
        <v>32</v>
      </c>
      <c r="D37" s="127">
        <v>97</v>
      </c>
      <c r="E37" s="127"/>
      <c r="F37" s="128">
        <v>20000</v>
      </c>
      <c r="G37" s="128">
        <f>D37*F37</f>
        <v>1940000</v>
      </c>
      <c r="H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spans="1:255" s="20" customFormat="1" ht="15" customHeight="1" x14ac:dyDescent="0.25">
      <c r="A38" s="15"/>
      <c r="B38" s="37" t="s">
        <v>58</v>
      </c>
      <c r="C38" s="38"/>
      <c r="D38" s="38"/>
      <c r="E38" s="38"/>
      <c r="F38" s="39"/>
      <c r="G38" s="40">
        <f>SUM(G20:G37)</f>
        <v>12205000</v>
      </c>
      <c r="H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12" customHeight="1" x14ac:dyDescent="0.25">
      <c r="A39" s="15"/>
      <c r="B39" s="15"/>
      <c r="C39" s="15"/>
      <c r="D39" s="15"/>
      <c r="E39" s="15"/>
      <c r="F39" s="41"/>
      <c r="G39" s="41"/>
      <c r="H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15" customHeight="1" x14ac:dyDescent="0.25">
      <c r="A40" s="15"/>
      <c r="B40" s="76" t="s">
        <v>59</v>
      </c>
      <c r="C40" s="79"/>
      <c r="D40" s="79"/>
      <c r="E40" s="79"/>
      <c r="F40" s="77"/>
      <c r="G40" s="77"/>
      <c r="H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ht="24" customHeight="1" x14ac:dyDescent="0.25">
      <c r="A41" s="15"/>
      <c r="B41" s="80" t="s">
        <v>24</v>
      </c>
      <c r="C41" s="78" t="s">
        <v>25</v>
      </c>
      <c r="D41" s="78" t="s">
        <v>26</v>
      </c>
      <c r="E41" s="80" t="s">
        <v>27</v>
      </c>
      <c r="F41" s="78" t="s">
        <v>28</v>
      </c>
      <c r="G41" s="80" t="s">
        <v>29</v>
      </c>
    </row>
    <row r="42" spans="1:255" ht="12" customHeight="1" x14ac:dyDescent="0.25">
      <c r="A42" s="15"/>
      <c r="B42" s="42"/>
      <c r="C42" s="42"/>
      <c r="D42" s="132"/>
      <c r="E42" s="132"/>
      <c r="F42" s="132"/>
      <c r="G42" s="132"/>
    </row>
    <row r="43" spans="1:255" s="20" customFormat="1" ht="15" customHeight="1" x14ac:dyDescent="0.25">
      <c r="A43" s="15"/>
      <c r="B43" s="37" t="s">
        <v>60</v>
      </c>
      <c r="C43" s="38"/>
      <c r="D43" s="38"/>
      <c r="E43" s="38"/>
      <c r="F43" s="39"/>
      <c r="G43" s="39">
        <f>G42</f>
        <v>0</v>
      </c>
      <c r="H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20" customFormat="1" ht="12" customHeight="1" x14ac:dyDescent="0.25">
      <c r="A44" s="15"/>
      <c r="B44" s="15"/>
      <c r="C44" s="15"/>
      <c r="D44" s="15"/>
      <c r="E44" s="15"/>
      <c r="F44" s="41"/>
      <c r="G44" s="41"/>
      <c r="H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s="20" customFormat="1" ht="12" customHeight="1" x14ac:dyDescent="0.25">
      <c r="A45" s="15"/>
      <c r="B45" s="76" t="s">
        <v>61</v>
      </c>
      <c r="C45" s="79"/>
      <c r="D45" s="79"/>
      <c r="E45" s="79"/>
      <c r="F45" s="77"/>
      <c r="G45" s="77"/>
      <c r="H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ht="24" customHeight="1" x14ac:dyDescent="0.25">
      <c r="A46" s="15"/>
      <c r="B46" s="80" t="s">
        <v>24</v>
      </c>
      <c r="C46" s="80" t="s">
        <v>25</v>
      </c>
      <c r="D46" s="80" t="s">
        <v>26</v>
      </c>
      <c r="E46" s="80" t="s">
        <v>27</v>
      </c>
      <c r="F46" s="78" t="s">
        <v>28</v>
      </c>
      <c r="G46" s="80" t="s">
        <v>29</v>
      </c>
    </row>
    <row r="47" spans="1:255" ht="15" customHeight="1" x14ac:dyDescent="0.25">
      <c r="A47" s="15"/>
      <c r="B47" s="43" t="s">
        <v>62</v>
      </c>
      <c r="C47" s="9" t="s">
        <v>63</v>
      </c>
      <c r="D47" s="143">
        <v>0.9</v>
      </c>
      <c r="E47" s="129" t="s">
        <v>42</v>
      </c>
      <c r="F47" s="130">
        <v>120000</v>
      </c>
      <c r="G47" s="130">
        <f>D47*F47</f>
        <v>108000</v>
      </c>
    </row>
    <row r="48" spans="1:255" s="20" customFormat="1" ht="15" customHeight="1" x14ac:dyDescent="0.25">
      <c r="A48" s="15"/>
      <c r="B48" s="37" t="s">
        <v>64</v>
      </c>
      <c r="C48" s="38"/>
      <c r="D48" s="38"/>
      <c r="E48" s="38"/>
      <c r="F48" s="39"/>
      <c r="G48" s="40">
        <f>SUM(G47:G47)</f>
        <v>108000</v>
      </c>
      <c r="H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s="20" customFormat="1" ht="15" customHeight="1" x14ac:dyDescent="0.25">
      <c r="A49" s="15"/>
      <c r="B49" s="15"/>
      <c r="C49" s="15"/>
      <c r="D49" s="15"/>
      <c r="E49" s="15"/>
      <c r="F49" s="41"/>
      <c r="G49" s="41"/>
      <c r="H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s="20" customFormat="1" ht="12" customHeight="1" x14ac:dyDescent="0.25">
      <c r="A50" s="15"/>
      <c r="B50" s="76" t="s">
        <v>65</v>
      </c>
      <c r="C50" s="79"/>
      <c r="D50" s="79"/>
      <c r="E50" s="79"/>
      <c r="F50" s="77"/>
      <c r="G50" s="77"/>
      <c r="H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ht="24" customHeight="1" x14ac:dyDescent="0.25">
      <c r="A51" s="15"/>
      <c r="B51" s="78" t="s">
        <v>66</v>
      </c>
      <c r="C51" s="81" t="s">
        <v>67</v>
      </c>
      <c r="D51" s="78" t="s">
        <v>68</v>
      </c>
      <c r="E51" s="78" t="s">
        <v>27</v>
      </c>
      <c r="F51" s="78" t="s">
        <v>28</v>
      </c>
      <c r="G51" s="78" t="s">
        <v>29</v>
      </c>
    </row>
    <row r="52" spans="1:255" ht="12.75" customHeight="1" x14ac:dyDescent="0.25">
      <c r="A52" s="15"/>
      <c r="B52" s="44" t="s">
        <v>69</v>
      </c>
      <c r="C52" s="45"/>
      <c r="D52" s="133"/>
      <c r="E52" s="134"/>
      <c r="F52" s="135"/>
      <c r="G52" s="136"/>
    </row>
    <row r="53" spans="1:255" ht="12.75" customHeight="1" x14ac:dyDescent="0.25">
      <c r="A53" s="15"/>
      <c r="B53" s="46" t="s">
        <v>70</v>
      </c>
      <c r="C53" s="47" t="s">
        <v>71</v>
      </c>
      <c r="D53" s="128">
        <v>8000</v>
      </c>
      <c r="E53" s="127" t="s">
        <v>33</v>
      </c>
      <c r="F53" s="128">
        <v>430</v>
      </c>
      <c r="G53" s="128">
        <f t="shared" ref="G53:G58" si="4">F53*D53</f>
        <v>3440000</v>
      </c>
    </row>
    <row r="54" spans="1:255" ht="12.75" customHeight="1" x14ac:dyDescent="0.25">
      <c r="A54" s="15"/>
      <c r="B54" s="48" t="s">
        <v>72</v>
      </c>
      <c r="C54" s="47" t="s">
        <v>73</v>
      </c>
      <c r="D54" s="128">
        <f>11500/2</f>
        <v>5750</v>
      </c>
      <c r="E54" s="127" t="s">
        <v>35</v>
      </c>
      <c r="F54" s="128">
        <v>84</v>
      </c>
      <c r="G54" s="128">
        <f t="shared" si="4"/>
        <v>483000</v>
      </c>
      <c r="N54" s="19"/>
    </row>
    <row r="55" spans="1:255" ht="12.75" customHeight="1" x14ac:dyDescent="0.25">
      <c r="A55" s="15"/>
      <c r="B55" s="49" t="s">
        <v>74</v>
      </c>
      <c r="C55" s="47" t="s">
        <v>71</v>
      </c>
      <c r="D55" s="127">
        <f>1900/2</f>
        <v>950</v>
      </c>
      <c r="E55" s="127" t="s">
        <v>35</v>
      </c>
      <c r="F55" s="128">
        <v>715</v>
      </c>
      <c r="G55" s="130">
        <f>D55*F55</f>
        <v>679250</v>
      </c>
      <c r="N55" s="19"/>
    </row>
    <row r="56" spans="1:255" ht="20.25" customHeight="1" x14ac:dyDescent="0.25">
      <c r="A56" s="15"/>
      <c r="B56" s="46" t="s">
        <v>75</v>
      </c>
      <c r="C56" s="47" t="s">
        <v>71</v>
      </c>
      <c r="D56" s="128">
        <v>6900</v>
      </c>
      <c r="E56" s="127" t="s">
        <v>38</v>
      </c>
      <c r="F56" s="128">
        <v>75</v>
      </c>
      <c r="G56" s="128">
        <f t="shared" si="4"/>
        <v>517500</v>
      </c>
    </row>
    <row r="57" spans="1:255" ht="12.75" customHeight="1" x14ac:dyDescent="0.25">
      <c r="A57" s="15"/>
      <c r="B57" s="48" t="s">
        <v>76</v>
      </c>
      <c r="C57" s="47" t="s">
        <v>77</v>
      </c>
      <c r="D57" s="128">
        <f>11520/2</f>
        <v>5760</v>
      </c>
      <c r="E57" s="127" t="s">
        <v>78</v>
      </c>
      <c r="F57" s="128">
        <v>42</v>
      </c>
      <c r="G57" s="128">
        <f t="shared" si="4"/>
        <v>241920</v>
      </c>
    </row>
    <row r="58" spans="1:255" ht="12.75" customHeight="1" x14ac:dyDescent="0.25">
      <c r="A58" s="15"/>
      <c r="B58" s="48" t="s">
        <v>79</v>
      </c>
      <c r="C58" s="47" t="s">
        <v>80</v>
      </c>
      <c r="D58" s="128">
        <f>1.8*30000/1333</f>
        <v>40.510127531882972</v>
      </c>
      <c r="E58" s="127" t="s">
        <v>81</v>
      </c>
      <c r="F58" s="128">
        <v>3500</v>
      </c>
      <c r="G58" s="128">
        <f t="shared" si="4"/>
        <v>141785.44636159041</v>
      </c>
    </row>
    <row r="59" spans="1:255" ht="15" customHeight="1" x14ac:dyDescent="0.25">
      <c r="A59" s="15"/>
      <c r="B59" s="50" t="s">
        <v>82</v>
      </c>
      <c r="C59" s="51"/>
      <c r="D59" s="137"/>
      <c r="E59" s="137"/>
      <c r="F59" s="136"/>
      <c r="G59" s="136"/>
    </row>
    <row r="60" spans="1:255" ht="15" customHeight="1" x14ac:dyDescent="0.25">
      <c r="A60" s="15"/>
      <c r="B60" s="48" t="s">
        <v>83</v>
      </c>
      <c r="C60" s="47" t="s">
        <v>84</v>
      </c>
      <c r="D60" s="127">
        <f>100/2</f>
        <v>50</v>
      </c>
      <c r="E60" s="127" t="s">
        <v>42</v>
      </c>
      <c r="F60" s="128">
        <v>8000</v>
      </c>
      <c r="G60" s="128">
        <f t="shared" ref="G60:G67" si="5">F60*D60</f>
        <v>400000</v>
      </c>
    </row>
    <row r="61" spans="1:255" ht="15" customHeight="1" x14ac:dyDescent="0.25">
      <c r="A61" s="15"/>
      <c r="B61" s="48" t="s">
        <v>85</v>
      </c>
      <c r="C61" s="47" t="s">
        <v>73</v>
      </c>
      <c r="D61" s="128">
        <f>500/2</f>
        <v>250</v>
      </c>
      <c r="E61" s="127" t="s">
        <v>42</v>
      </c>
      <c r="F61" s="138">
        <f>349*1.19</f>
        <v>415.31</v>
      </c>
      <c r="G61" s="128">
        <f t="shared" si="5"/>
        <v>103827.5</v>
      </c>
    </row>
    <row r="62" spans="1:255" ht="15" customHeight="1" x14ac:dyDescent="0.25">
      <c r="A62" s="15"/>
      <c r="B62" s="48" t="s">
        <v>86</v>
      </c>
      <c r="C62" s="47" t="s">
        <v>73</v>
      </c>
      <c r="D62" s="128">
        <v>200</v>
      </c>
      <c r="E62" s="127" t="s">
        <v>87</v>
      </c>
      <c r="F62" s="138">
        <v>1280</v>
      </c>
      <c r="G62" s="128">
        <f t="shared" si="5"/>
        <v>256000</v>
      </c>
    </row>
    <row r="63" spans="1:255" ht="15" customHeight="1" x14ac:dyDescent="0.25">
      <c r="A63" s="15"/>
      <c r="B63" s="53" t="s">
        <v>88</v>
      </c>
      <c r="C63" s="47" t="s">
        <v>89</v>
      </c>
      <c r="D63" s="128">
        <v>1000</v>
      </c>
      <c r="E63" s="127" t="s">
        <v>48</v>
      </c>
      <c r="F63" s="138">
        <v>600</v>
      </c>
      <c r="G63" s="128">
        <f t="shared" si="5"/>
        <v>600000</v>
      </c>
    </row>
    <row r="64" spans="1:255" ht="15" customHeight="1" x14ac:dyDescent="0.25">
      <c r="A64" s="15"/>
      <c r="B64" s="53" t="s">
        <v>90</v>
      </c>
      <c r="C64" s="47" t="s">
        <v>73</v>
      </c>
      <c r="D64" s="127">
        <v>450</v>
      </c>
      <c r="E64" s="127" t="s">
        <v>48</v>
      </c>
      <c r="F64" s="138">
        <v>305</v>
      </c>
      <c r="G64" s="128">
        <f t="shared" si="5"/>
        <v>137250</v>
      </c>
    </row>
    <row r="65" spans="1:255" ht="15" customHeight="1" x14ac:dyDescent="0.25">
      <c r="A65" s="15"/>
      <c r="B65" s="53" t="s">
        <v>91</v>
      </c>
      <c r="C65" s="47" t="s">
        <v>73</v>
      </c>
      <c r="D65" s="127">
        <v>100</v>
      </c>
      <c r="E65" s="127" t="s">
        <v>48</v>
      </c>
      <c r="F65" s="138">
        <v>340</v>
      </c>
      <c r="G65" s="128">
        <f t="shared" si="5"/>
        <v>34000</v>
      </c>
      <c r="K65" s="19"/>
    </row>
    <row r="66" spans="1:255" ht="15" customHeight="1" x14ac:dyDescent="0.25">
      <c r="A66" s="15"/>
      <c r="B66" s="48" t="s">
        <v>92</v>
      </c>
      <c r="C66" s="47" t="s">
        <v>73</v>
      </c>
      <c r="D66" s="127">
        <v>100</v>
      </c>
      <c r="E66" s="127" t="s">
        <v>48</v>
      </c>
      <c r="F66" s="128">
        <v>1058</v>
      </c>
      <c r="G66" s="128">
        <f t="shared" si="5"/>
        <v>105800</v>
      </c>
      <c r="K66" s="19"/>
    </row>
    <row r="67" spans="1:255" ht="15" customHeight="1" x14ac:dyDescent="0.25">
      <c r="A67" s="15"/>
      <c r="B67" s="48" t="s">
        <v>93</v>
      </c>
      <c r="C67" s="47" t="s">
        <v>73</v>
      </c>
      <c r="D67" s="127">
        <v>100</v>
      </c>
      <c r="E67" s="127" t="s">
        <v>48</v>
      </c>
      <c r="F67" s="128">
        <v>1058</v>
      </c>
      <c r="G67" s="128">
        <f t="shared" si="5"/>
        <v>105800</v>
      </c>
      <c r="K67" s="19"/>
    </row>
    <row r="68" spans="1:255" ht="15" customHeight="1" x14ac:dyDescent="0.25">
      <c r="A68" s="15"/>
      <c r="B68" s="54" t="s">
        <v>94</v>
      </c>
      <c r="C68" s="55"/>
      <c r="D68" s="137"/>
      <c r="E68" s="137"/>
      <c r="F68" s="137"/>
      <c r="G68" s="139"/>
      <c r="K68" s="19"/>
    </row>
    <row r="69" spans="1:255" ht="15" customHeight="1" x14ac:dyDescent="0.25">
      <c r="A69" s="15"/>
      <c r="B69" s="52" t="s">
        <v>95</v>
      </c>
      <c r="C69" s="56" t="s">
        <v>96</v>
      </c>
      <c r="D69" s="137">
        <v>30000</v>
      </c>
      <c r="E69" s="137" t="s">
        <v>78</v>
      </c>
      <c r="F69" s="137">
        <v>190</v>
      </c>
      <c r="G69" s="136">
        <f>F69*D69</f>
        <v>5700000</v>
      </c>
    </row>
    <row r="70" spans="1:255" ht="15" customHeight="1" x14ac:dyDescent="0.25">
      <c r="A70" s="15"/>
      <c r="B70" s="50" t="s">
        <v>97</v>
      </c>
      <c r="C70" s="47"/>
      <c r="D70" s="127"/>
      <c r="E70" s="129"/>
      <c r="F70" s="140"/>
      <c r="G70" s="128"/>
    </row>
    <row r="71" spans="1:255" ht="15" customHeight="1" x14ac:dyDescent="0.25">
      <c r="A71" s="15"/>
      <c r="B71" s="57" t="s">
        <v>98</v>
      </c>
      <c r="C71" s="47" t="s">
        <v>80</v>
      </c>
      <c r="D71" s="127">
        <v>2</v>
      </c>
      <c r="E71" s="129" t="s">
        <v>99</v>
      </c>
      <c r="F71" s="128">
        <v>16420</v>
      </c>
      <c r="G71" s="128">
        <f>F71*D71</f>
        <v>32840</v>
      </c>
    </row>
    <row r="72" spans="1:255" ht="15" customHeight="1" x14ac:dyDescent="0.25">
      <c r="A72" s="15"/>
      <c r="B72" s="57" t="s">
        <v>100</v>
      </c>
      <c r="C72" s="47" t="s">
        <v>101</v>
      </c>
      <c r="D72" s="127">
        <v>2</v>
      </c>
      <c r="E72" s="129" t="s">
        <v>99</v>
      </c>
      <c r="F72" s="128">
        <v>84866</v>
      </c>
      <c r="G72" s="128">
        <f>F72*D72</f>
        <v>169732</v>
      </c>
    </row>
    <row r="73" spans="1:255" ht="15" customHeight="1" x14ac:dyDescent="0.25">
      <c r="A73" s="15"/>
      <c r="B73" s="58" t="s">
        <v>102</v>
      </c>
      <c r="C73" s="59"/>
      <c r="D73" s="141"/>
      <c r="E73" s="141"/>
      <c r="F73" s="3"/>
      <c r="G73" s="128"/>
    </row>
    <row r="74" spans="1:255" ht="15" customHeight="1" x14ac:dyDescent="0.25">
      <c r="A74" s="15"/>
      <c r="B74" s="60" t="s">
        <v>103</v>
      </c>
      <c r="C74" s="61" t="s">
        <v>73</v>
      </c>
      <c r="D74" s="129">
        <v>2</v>
      </c>
      <c r="E74" s="129" t="s">
        <v>104</v>
      </c>
      <c r="F74" s="130">
        <v>143138</v>
      </c>
      <c r="G74" s="128">
        <f>F74*D74</f>
        <v>286276</v>
      </c>
    </row>
    <row r="75" spans="1:255" ht="15" customHeight="1" x14ac:dyDescent="0.25">
      <c r="A75" s="15"/>
      <c r="B75" s="60" t="s">
        <v>105</v>
      </c>
      <c r="C75" s="47" t="s">
        <v>73</v>
      </c>
      <c r="D75" s="129">
        <v>1</v>
      </c>
      <c r="E75" s="129" t="s">
        <v>106</v>
      </c>
      <c r="F75" s="130">
        <v>92500</v>
      </c>
      <c r="G75" s="128">
        <f>F75*D75</f>
        <v>92500</v>
      </c>
    </row>
    <row r="76" spans="1:255" ht="15" customHeight="1" x14ac:dyDescent="0.25">
      <c r="A76" s="15"/>
      <c r="B76" s="57" t="s">
        <v>107</v>
      </c>
      <c r="C76" s="47" t="s">
        <v>73</v>
      </c>
      <c r="D76" s="127">
        <v>3</v>
      </c>
      <c r="E76" s="127" t="s">
        <v>106</v>
      </c>
      <c r="F76" s="128">
        <v>18875</v>
      </c>
      <c r="G76" s="128">
        <f>F76*D76</f>
        <v>56625</v>
      </c>
      <c r="I76" s="19"/>
      <c r="J76" s="20"/>
      <c r="K76" s="20"/>
      <c r="L76" s="20"/>
    </row>
    <row r="77" spans="1:255" s="20" customFormat="1" ht="15" customHeight="1" x14ac:dyDescent="0.25">
      <c r="A77" s="15"/>
      <c r="B77" s="37" t="s">
        <v>108</v>
      </c>
      <c r="C77" s="38"/>
      <c r="D77" s="38"/>
      <c r="E77" s="38"/>
      <c r="F77" s="39"/>
      <c r="G77" s="40">
        <f>SUM(G52:G76)</f>
        <v>13584105.94636159</v>
      </c>
      <c r="H77" s="19"/>
      <c r="I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s="20" customFormat="1" ht="12" customHeight="1" x14ac:dyDescent="0.25">
      <c r="A78" s="15"/>
      <c r="B78" s="15"/>
      <c r="C78" s="15"/>
      <c r="D78" s="15"/>
      <c r="E78" s="62"/>
      <c r="F78" s="41"/>
      <c r="G78" s="41"/>
      <c r="H78" s="19"/>
      <c r="I78" s="19"/>
      <c r="J78" s="19"/>
      <c r="K78" s="19"/>
      <c r="L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s="20" customFormat="1" ht="12" customHeight="1" x14ac:dyDescent="0.25">
      <c r="A79" s="15"/>
      <c r="B79" s="76" t="s">
        <v>109</v>
      </c>
      <c r="C79" s="79"/>
      <c r="D79" s="79"/>
      <c r="E79" s="79"/>
      <c r="F79" s="77"/>
      <c r="G79" s="77"/>
      <c r="H79" s="19"/>
      <c r="I79" s="24"/>
      <c r="J79" s="24"/>
      <c r="K79" s="24"/>
      <c r="L79" s="24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ht="24" customHeight="1" x14ac:dyDescent="0.25">
      <c r="A80" s="15"/>
      <c r="B80" s="80" t="s">
        <v>110</v>
      </c>
      <c r="C80" s="78" t="s">
        <v>67</v>
      </c>
      <c r="D80" s="78" t="s">
        <v>68</v>
      </c>
      <c r="E80" s="80" t="s">
        <v>27</v>
      </c>
      <c r="F80" s="78" t="s">
        <v>28</v>
      </c>
      <c r="G80" s="80" t="s">
        <v>29</v>
      </c>
    </row>
    <row r="81" spans="1:12" ht="12.75" customHeight="1" x14ac:dyDescent="0.25">
      <c r="A81" s="15"/>
      <c r="B81" s="63"/>
      <c r="C81" s="64"/>
      <c r="D81" s="65"/>
      <c r="E81" s="66"/>
      <c r="F81" s="6"/>
      <c r="G81" s="65"/>
    </row>
    <row r="82" spans="1:12" ht="13.5" customHeight="1" x14ac:dyDescent="0.25">
      <c r="A82" s="15"/>
      <c r="B82" s="37" t="s">
        <v>111</v>
      </c>
      <c r="C82" s="38"/>
      <c r="D82" s="38"/>
      <c r="E82" s="38"/>
      <c r="F82" s="39"/>
      <c r="G82" s="40"/>
    </row>
    <row r="83" spans="1:12" ht="12" customHeight="1" x14ac:dyDescent="0.25">
      <c r="A83" s="15"/>
      <c r="B83" s="15"/>
      <c r="C83" s="15"/>
      <c r="D83" s="15"/>
      <c r="E83" s="15"/>
      <c r="F83" s="41"/>
      <c r="G83" s="41"/>
    </row>
    <row r="84" spans="1:12" ht="12" customHeight="1" x14ac:dyDescent="0.25">
      <c r="A84" s="15"/>
      <c r="B84" s="82" t="s">
        <v>112</v>
      </c>
      <c r="C84" s="83"/>
      <c r="D84" s="83"/>
      <c r="E84" s="83"/>
      <c r="F84" s="83"/>
      <c r="G84" s="123">
        <f>G38+G48+G77+G82</f>
        <v>25897105.94636159</v>
      </c>
      <c r="H84" s="83"/>
      <c r="I84" s="83"/>
      <c r="J84" s="83"/>
      <c r="K84" s="122"/>
    </row>
    <row r="85" spans="1:12" ht="12" customHeight="1" x14ac:dyDescent="0.25">
      <c r="A85" s="15"/>
      <c r="B85" s="84" t="s">
        <v>113</v>
      </c>
      <c r="C85" s="85"/>
      <c r="D85" s="85"/>
      <c r="E85" s="85"/>
      <c r="F85" s="85"/>
      <c r="G85" s="124">
        <f>G84*0.05</f>
        <v>1294855.2973180795</v>
      </c>
      <c r="H85" s="85"/>
      <c r="I85" s="85"/>
      <c r="J85" s="85"/>
      <c r="K85" s="122"/>
    </row>
    <row r="86" spans="1:12" ht="12" customHeight="1" x14ac:dyDescent="0.25">
      <c r="A86" s="15"/>
      <c r="B86" s="82" t="s">
        <v>114</v>
      </c>
      <c r="C86" s="83"/>
      <c r="D86" s="83"/>
      <c r="E86" s="83"/>
      <c r="F86" s="83"/>
      <c r="G86" s="125">
        <f>G84+G85</f>
        <v>27191961.243679669</v>
      </c>
      <c r="H86" s="83"/>
      <c r="I86" s="83"/>
      <c r="J86" s="83"/>
      <c r="K86" s="122"/>
    </row>
    <row r="87" spans="1:12" ht="12" customHeight="1" x14ac:dyDescent="0.25">
      <c r="A87" s="15"/>
      <c r="B87" s="84" t="s">
        <v>115</v>
      </c>
      <c r="C87" s="85"/>
      <c r="D87" s="85"/>
      <c r="E87" s="85"/>
      <c r="F87" s="85"/>
      <c r="G87" s="126">
        <f>G11</f>
        <v>30000000</v>
      </c>
      <c r="H87" s="85"/>
      <c r="I87" s="85"/>
      <c r="J87" s="85"/>
      <c r="K87" s="122"/>
    </row>
    <row r="88" spans="1:12" ht="12" customHeight="1" x14ac:dyDescent="0.25">
      <c r="A88" s="15"/>
      <c r="B88" s="82" t="s">
        <v>116</v>
      </c>
      <c r="C88" s="83"/>
      <c r="D88" s="83"/>
      <c r="E88" s="83"/>
      <c r="F88" s="83"/>
      <c r="G88" s="125">
        <f>G87-G86</f>
        <v>2808038.7563203312</v>
      </c>
      <c r="H88" s="83"/>
      <c r="I88" s="83"/>
      <c r="J88" s="83"/>
      <c r="K88" s="122"/>
    </row>
    <row r="89" spans="1:12" ht="12" customHeight="1" x14ac:dyDescent="0.25">
      <c r="A89" s="15"/>
      <c r="B89" s="67" t="s">
        <v>117</v>
      </c>
      <c r="C89" s="68"/>
      <c r="D89" s="68"/>
      <c r="E89" s="68"/>
      <c r="F89" s="68"/>
      <c r="G89" s="69"/>
      <c r="I89" s="121">
        <f>I88-I87</f>
        <v>0</v>
      </c>
    </row>
    <row r="90" spans="1:12" ht="15" customHeight="1" thickBot="1" x14ac:dyDescent="0.3">
      <c r="A90" s="15"/>
      <c r="B90" s="33"/>
      <c r="C90" s="68"/>
      <c r="D90" s="68"/>
      <c r="E90" s="68"/>
      <c r="F90" s="68"/>
      <c r="G90" s="69"/>
    </row>
    <row r="91" spans="1:12" ht="15" customHeight="1" x14ac:dyDescent="0.25">
      <c r="A91" s="15"/>
      <c r="B91" s="86" t="s">
        <v>118</v>
      </c>
      <c r="C91" s="87"/>
      <c r="D91" s="87"/>
      <c r="E91" s="87"/>
      <c r="F91" s="88"/>
      <c r="G91" s="69"/>
      <c r="I91" s="25"/>
      <c r="J91" s="25"/>
      <c r="K91" s="25"/>
      <c r="L91" s="25"/>
    </row>
    <row r="92" spans="1:12" ht="15" customHeight="1" x14ac:dyDescent="0.25">
      <c r="A92" s="15"/>
      <c r="B92" s="89" t="s">
        <v>119</v>
      </c>
      <c r="C92" s="90"/>
      <c r="D92" s="90"/>
      <c r="E92" s="90"/>
      <c r="F92" s="91"/>
      <c r="G92" s="69"/>
      <c r="I92" s="25"/>
      <c r="J92" s="25"/>
      <c r="K92" s="25"/>
      <c r="L92" s="25"/>
    </row>
    <row r="93" spans="1:12" ht="15" customHeight="1" x14ac:dyDescent="0.25">
      <c r="A93" s="15"/>
      <c r="B93" s="89" t="s">
        <v>120</v>
      </c>
      <c r="C93" s="90"/>
      <c r="D93" s="90"/>
      <c r="E93" s="90"/>
      <c r="F93" s="91"/>
      <c r="G93" s="69"/>
      <c r="I93" s="25"/>
      <c r="J93" s="25"/>
      <c r="K93" s="25"/>
      <c r="L93" s="25"/>
    </row>
    <row r="94" spans="1:12" ht="15" customHeight="1" x14ac:dyDescent="0.25">
      <c r="A94" s="15"/>
      <c r="B94" s="89" t="s">
        <v>121</v>
      </c>
      <c r="C94" s="90"/>
      <c r="D94" s="90"/>
      <c r="E94" s="90"/>
      <c r="F94" s="91"/>
      <c r="G94" s="69"/>
      <c r="I94" s="25"/>
      <c r="J94" s="25"/>
      <c r="K94" s="25"/>
      <c r="L94" s="25"/>
    </row>
    <row r="95" spans="1:12" ht="15" customHeight="1" x14ac:dyDescent="0.25">
      <c r="A95" s="15"/>
      <c r="B95" s="89" t="s">
        <v>122</v>
      </c>
      <c r="C95" s="90"/>
      <c r="D95" s="90"/>
      <c r="E95" s="90"/>
      <c r="F95" s="91"/>
      <c r="G95" s="69"/>
      <c r="I95" s="25"/>
      <c r="J95" s="25"/>
      <c r="K95" s="25"/>
      <c r="L95" s="25"/>
    </row>
    <row r="96" spans="1:12" ht="15" customHeight="1" x14ac:dyDescent="0.25">
      <c r="A96" s="15"/>
      <c r="B96" s="89" t="s">
        <v>123</v>
      </c>
      <c r="C96" s="90"/>
      <c r="D96" s="90"/>
      <c r="E96" s="90"/>
      <c r="F96" s="91"/>
      <c r="G96" s="69"/>
      <c r="I96" s="25"/>
      <c r="J96" s="25"/>
      <c r="K96" s="25"/>
      <c r="L96" s="25"/>
    </row>
    <row r="97" spans="1:12" ht="15" customHeight="1" thickBot="1" x14ac:dyDescent="0.3">
      <c r="A97" s="15"/>
      <c r="B97" s="92" t="s">
        <v>124</v>
      </c>
      <c r="C97" s="93"/>
      <c r="D97" s="93"/>
      <c r="E97" s="93"/>
      <c r="F97" s="94"/>
      <c r="G97" s="69"/>
      <c r="I97" s="25"/>
      <c r="J97" s="25"/>
      <c r="K97" s="25"/>
      <c r="L97" s="25"/>
    </row>
    <row r="98" spans="1:12" ht="15" customHeight="1" x14ac:dyDescent="0.25">
      <c r="A98" s="15"/>
      <c r="B98" s="95"/>
      <c r="C98" s="90"/>
      <c r="D98" s="90"/>
      <c r="E98" s="90"/>
      <c r="F98" s="90"/>
      <c r="G98" s="69"/>
      <c r="I98" s="25"/>
      <c r="J98" s="25"/>
      <c r="K98" s="25"/>
      <c r="L98" s="25"/>
    </row>
    <row r="99" spans="1:12" ht="15" customHeight="1" thickBot="1" x14ac:dyDescent="0.3">
      <c r="A99" s="15"/>
      <c r="B99" s="147" t="s">
        <v>125</v>
      </c>
      <c r="C99" s="148"/>
      <c r="D99" s="96"/>
      <c r="E99" s="97"/>
      <c r="F99" s="97"/>
      <c r="G99" s="69"/>
      <c r="I99" s="25"/>
      <c r="J99" s="25"/>
      <c r="K99" s="25"/>
      <c r="L99" s="25"/>
    </row>
    <row r="100" spans="1:12" ht="15" customHeight="1" x14ac:dyDescent="0.25">
      <c r="A100" s="15"/>
      <c r="B100" s="98" t="s">
        <v>110</v>
      </c>
      <c r="C100" s="99" t="s">
        <v>126</v>
      </c>
      <c r="D100" s="100" t="s">
        <v>127</v>
      </c>
      <c r="E100" s="97"/>
      <c r="F100" s="97"/>
      <c r="G100" s="69"/>
      <c r="I100" s="25"/>
      <c r="J100" s="25"/>
      <c r="K100" s="25"/>
      <c r="L100" s="25"/>
    </row>
    <row r="101" spans="1:12" ht="15" customHeight="1" x14ac:dyDescent="0.25">
      <c r="A101" s="15"/>
      <c r="B101" s="101" t="s">
        <v>128</v>
      </c>
      <c r="C101" s="102">
        <f>G38</f>
        <v>12205000</v>
      </c>
      <c r="D101" s="103">
        <f>(C101/C107)</f>
        <v>0.44884588833535699</v>
      </c>
      <c r="E101" s="104"/>
      <c r="F101" s="97"/>
      <c r="G101" s="69"/>
      <c r="I101" s="25"/>
      <c r="J101" s="25"/>
      <c r="K101" s="25"/>
      <c r="L101" s="25"/>
    </row>
    <row r="102" spans="1:12" ht="15" customHeight="1" x14ac:dyDescent="0.25">
      <c r="A102" s="15"/>
      <c r="B102" s="101" t="s">
        <v>129</v>
      </c>
      <c r="C102" s="105">
        <f>G43</f>
        <v>0</v>
      </c>
      <c r="D102" s="103">
        <v>0</v>
      </c>
      <c r="E102" s="97"/>
      <c r="F102" s="97"/>
      <c r="G102" s="70"/>
      <c r="I102" s="25"/>
      <c r="J102" s="25"/>
      <c r="K102" s="25"/>
      <c r="L102" s="25"/>
    </row>
    <row r="103" spans="1:12" ht="15" customHeight="1" x14ac:dyDescent="0.25">
      <c r="A103" s="15"/>
      <c r="B103" s="101" t="s">
        <v>130</v>
      </c>
      <c r="C103" s="102">
        <f>G48</f>
        <v>108000</v>
      </c>
      <c r="D103" s="103">
        <f>(C103/C107)</f>
        <v>3.9717620598294602E-3</v>
      </c>
      <c r="E103" s="97"/>
      <c r="F103" s="97"/>
      <c r="G103" s="69"/>
      <c r="I103" s="25"/>
      <c r="J103" s="25"/>
      <c r="K103" s="25"/>
      <c r="L103" s="25"/>
    </row>
    <row r="104" spans="1:12" ht="15" customHeight="1" x14ac:dyDescent="0.25">
      <c r="A104" s="15"/>
      <c r="B104" s="101" t="s">
        <v>66</v>
      </c>
      <c r="C104" s="102">
        <f>G77</f>
        <v>13584105.94636159</v>
      </c>
      <c r="D104" s="103">
        <f>(C104/C107)</f>
        <v>0.49956330198576593</v>
      </c>
      <c r="E104" s="97"/>
      <c r="F104" s="97"/>
      <c r="G104" s="69"/>
      <c r="I104" s="25"/>
      <c r="J104" s="25"/>
      <c r="K104" s="25"/>
      <c r="L104" s="25"/>
    </row>
    <row r="105" spans="1:12" ht="15" customHeight="1" x14ac:dyDescent="0.25">
      <c r="A105" s="15"/>
      <c r="B105" s="101" t="s">
        <v>131</v>
      </c>
      <c r="C105" s="106">
        <f>G82</f>
        <v>0</v>
      </c>
      <c r="D105" s="103">
        <f>(C105/C107)</f>
        <v>0</v>
      </c>
      <c r="E105" s="107"/>
      <c r="F105" s="107"/>
      <c r="G105" s="69"/>
      <c r="I105" s="25"/>
      <c r="J105" s="25"/>
      <c r="K105" s="25"/>
      <c r="L105" s="25"/>
    </row>
    <row r="106" spans="1:12" ht="15" customHeight="1" x14ac:dyDescent="0.25">
      <c r="A106" s="15"/>
      <c r="B106" s="101" t="s">
        <v>132</v>
      </c>
      <c r="C106" s="106">
        <f>G85</f>
        <v>1294855.2973180795</v>
      </c>
      <c r="D106" s="103">
        <f>(C106/C107)</f>
        <v>4.7619047619047623E-2</v>
      </c>
      <c r="E106" s="107"/>
      <c r="F106" s="107"/>
      <c r="G106" s="69"/>
      <c r="I106" s="25"/>
      <c r="J106" s="25"/>
      <c r="K106" s="25"/>
      <c r="L106" s="25"/>
    </row>
    <row r="107" spans="1:12" ht="12.75" customHeight="1" thickBot="1" x14ac:dyDescent="0.3">
      <c r="A107" s="15"/>
      <c r="B107" s="108" t="s">
        <v>133</v>
      </c>
      <c r="C107" s="144">
        <f>SUM(C101:C106)</f>
        <v>27191961.243679669</v>
      </c>
      <c r="D107" s="109">
        <f>SUM(D101:D106)</f>
        <v>1</v>
      </c>
      <c r="E107" s="107"/>
      <c r="F107" s="107"/>
      <c r="G107" s="69"/>
      <c r="I107" s="25"/>
      <c r="J107" s="25"/>
      <c r="K107" s="25"/>
      <c r="L107" s="25"/>
    </row>
    <row r="108" spans="1:12" ht="11.25" customHeight="1" x14ac:dyDescent="0.25">
      <c r="B108" s="110"/>
      <c r="C108" s="111"/>
      <c r="D108" s="111"/>
      <c r="E108" s="111"/>
      <c r="F108" s="111"/>
    </row>
    <row r="109" spans="1:12" ht="11.25" customHeight="1" x14ac:dyDescent="0.25">
      <c r="B109" s="112"/>
      <c r="C109" s="112"/>
      <c r="D109" s="112"/>
      <c r="E109" s="112"/>
      <c r="F109" s="111"/>
    </row>
    <row r="110" spans="1:12" ht="11.25" customHeight="1" thickBot="1" x14ac:dyDescent="0.3">
      <c r="B110" s="110"/>
      <c r="C110" s="111"/>
      <c r="D110" s="111"/>
      <c r="E110" s="111"/>
      <c r="F110" s="111"/>
    </row>
    <row r="111" spans="1:12" ht="11.25" customHeight="1" thickBot="1" x14ac:dyDescent="0.3">
      <c r="B111" s="113"/>
      <c r="C111" s="114" t="s">
        <v>134</v>
      </c>
      <c r="D111" s="115"/>
      <c r="E111" s="116"/>
      <c r="F111" s="111"/>
    </row>
    <row r="112" spans="1:12" ht="11.25" customHeight="1" x14ac:dyDescent="0.25">
      <c r="B112" s="117" t="s">
        <v>135</v>
      </c>
      <c r="C112" s="145">
        <v>350000</v>
      </c>
      <c r="D112" s="145">
        <v>400000</v>
      </c>
      <c r="E112" s="146">
        <v>450000</v>
      </c>
      <c r="F112" s="111"/>
    </row>
    <row r="113" spans="2:6" ht="11.25" customHeight="1" thickBot="1" x14ac:dyDescent="0.3">
      <c r="B113" s="108" t="s">
        <v>136</v>
      </c>
      <c r="C113" s="118">
        <f>(G86/C112)</f>
        <v>77.691317839084775</v>
      </c>
      <c r="D113" s="118">
        <f>(G86/D112)</f>
        <v>67.979903109199171</v>
      </c>
      <c r="E113" s="119">
        <f>(G86/E112)</f>
        <v>60.426580541510376</v>
      </c>
      <c r="F113" s="111"/>
    </row>
    <row r="114" spans="2:6" ht="11.25" customHeight="1" x14ac:dyDescent="0.25">
      <c r="B114" s="120" t="s">
        <v>137</v>
      </c>
      <c r="C114" s="90"/>
      <c r="D114" s="90"/>
      <c r="E114" s="90"/>
      <c r="F114" s="111"/>
    </row>
  </sheetData>
  <mergeCells count="9">
    <mergeCell ref="B99:C99"/>
    <mergeCell ref="E12:F12"/>
    <mergeCell ref="E10:F10"/>
    <mergeCell ref="E9:F9"/>
    <mergeCell ref="E8:F8"/>
    <mergeCell ref="E13:F13"/>
    <mergeCell ref="E14:F14"/>
    <mergeCell ref="B16:G16"/>
    <mergeCell ref="E11:F11"/>
  </mergeCells>
  <printOptions horizontalCentered="1"/>
  <pageMargins left="0.23622047244094491" right="0.23622047244094491" top="0.23622047244094491" bottom="0.15748031496062992" header="0.19685039370078741" footer="0.15748031496062992"/>
  <pageSetup paperSize="5" scale="90" fitToHeight="0" orientation="portrait" r:id="rId1"/>
  <headerFooter>
    <oddFooter>&amp;C&amp;"Helvetica Neue,Regular"&amp;12&amp;K000000&amp;P</oddFooter>
  </headerFooter>
  <rowBreaks count="3" manualBreakCount="3">
    <brk id="38" max="16383" man="1"/>
    <brk id="67" max="16383" man="1"/>
    <brk id="115" max="6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F06668-31A6-453A-ABC2-539447B94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C479EC-FB64-4F74-96F4-DAE3BE3749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9B5847-9A26-4EF9-BE3F-B051E03DA65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TRAS TOMATE INVERNADERO</vt:lpstr>
      <vt:lpstr>'TOMATE TRAS TOMATE INVERNADERO'!Área_de_impresión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2021-04-06T14:07:35Z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